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9"/>
  <workbookPr/>
  <mc:AlternateContent xmlns:mc="http://schemas.openxmlformats.org/markup-compatibility/2006">
    <mc:Choice Requires="x15">
      <x15ac:absPath xmlns:x15ac="http://schemas.microsoft.com/office/spreadsheetml/2010/11/ac" url="/Users/joanna/Desktop/ 2025-2026/"/>
    </mc:Choice>
  </mc:AlternateContent>
  <xr:revisionPtr revIDLastSave="0" documentId="8_{D96E33D7-7E29-344A-BE67-E573130F6623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T" sheetId="1" r:id="rId1"/>
    <sheet name="NST" sheetId="4" r:id="rId2"/>
    <sheet name="CSV 🔒" sheetId="6" r:id="rId3"/>
    <sheet name="Grupy zajęć" sheetId="2" r:id="rId4"/>
  </sheets>
  <definedNames>
    <definedName name="_xlnm._FilterDatabase" localSheetId="1" hidden="1">NST!$B$2:$X$155</definedName>
    <definedName name="_xlnm._FilterDatabase" localSheetId="0" hidden="1">ST!$B$2:$X$157</definedName>
    <definedName name="_xlnm.Print_Area" localSheetId="3">'Grupy zajęć'!$A$1:$P$143</definedName>
    <definedName name="_xlnm.Print_Area" localSheetId="1">NST!$B$1:$X$159</definedName>
    <definedName name="_xlnm.Print_Area" localSheetId="0">ST!$B$1:$X$161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77" i="1" l="1"/>
  <c r="Y75" i="4"/>
  <c r="Z149" i="4"/>
  <c r="Y149" i="4"/>
  <c r="Z133" i="4"/>
  <c r="Y133" i="4"/>
  <c r="Z120" i="4"/>
  <c r="Y120" i="4"/>
  <c r="Z105" i="4"/>
  <c r="Y105" i="4"/>
  <c r="Z91" i="4"/>
  <c r="Y91" i="4"/>
  <c r="Z75" i="4"/>
  <c r="Z61" i="4"/>
  <c r="Y61" i="4"/>
  <c r="Z43" i="4"/>
  <c r="Y43" i="4"/>
  <c r="Y154" i="4" s="1"/>
  <c r="Z27" i="4"/>
  <c r="Z154" i="4" s="1"/>
  <c r="Y27" i="4"/>
  <c r="Z151" i="1"/>
  <c r="Y151" i="1"/>
  <c r="Z135" i="1"/>
  <c r="Y135" i="1"/>
  <c r="Z122" i="1"/>
  <c r="Y122" i="1"/>
  <c r="Z107" i="1"/>
  <c r="Y107" i="1"/>
  <c r="Y156" i="1" s="1"/>
  <c r="Z93" i="1"/>
  <c r="Y93" i="1"/>
  <c r="Z77" i="1"/>
  <c r="Z63" i="1"/>
  <c r="Y63" i="1"/>
  <c r="Z45" i="1"/>
  <c r="Y45" i="1"/>
  <c r="Z28" i="1"/>
  <c r="Z156" i="1" s="1"/>
  <c r="Y28" i="1"/>
  <c r="X154" i="1"/>
  <c r="X143" i="1"/>
  <c r="X142" i="1"/>
  <c r="X133" i="1"/>
  <c r="X130" i="1"/>
  <c r="X126" i="1"/>
  <c r="X125" i="1"/>
  <c r="X119" i="1"/>
  <c r="X117" i="1"/>
  <c r="X105" i="1"/>
  <c r="X103" i="1"/>
  <c r="X87" i="1"/>
  <c r="X85" i="1"/>
  <c r="X81" i="1"/>
  <c r="X80" i="1"/>
  <c r="X67" i="1"/>
  <c r="X66" i="1"/>
  <c r="X55" i="1"/>
  <c r="X51" i="1"/>
  <c r="X43" i="1"/>
  <c r="X37" i="1"/>
  <c r="X34" i="1"/>
  <c r="X18" i="1"/>
  <c r="X13" i="1"/>
  <c r="X9" i="1"/>
  <c r="X7" i="1"/>
  <c r="X6" i="1"/>
  <c r="X4" i="1"/>
  <c r="M26" i="4"/>
  <c r="L26" i="4"/>
  <c r="K26" i="4"/>
  <c r="J26" i="4"/>
  <c r="I26" i="4"/>
  <c r="H26" i="4"/>
  <c r="G26" i="4"/>
  <c r="F26" i="4"/>
  <c r="M25" i="4"/>
  <c r="L25" i="4"/>
  <c r="K25" i="4"/>
  <c r="J25" i="4"/>
  <c r="I25" i="4"/>
  <c r="H25" i="4"/>
  <c r="G25" i="4"/>
  <c r="F25" i="4"/>
  <c r="M24" i="4"/>
  <c r="L24" i="4"/>
  <c r="K24" i="4"/>
  <c r="J24" i="4"/>
  <c r="I24" i="4"/>
  <c r="H24" i="4"/>
  <c r="G24" i="4"/>
  <c r="F24" i="4"/>
  <c r="M23" i="4"/>
  <c r="L23" i="4"/>
  <c r="K23" i="4"/>
  <c r="J23" i="4"/>
  <c r="I23" i="4"/>
  <c r="H23" i="4"/>
  <c r="G23" i="4"/>
  <c r="F23" i="4"/>
  <c r="M22" i="4"/>
  <c r="L22" i="4"/>
  <c r="K22" i="4"/>
  <c r="J22" i="4"/>
  <c r="I22" i="4"/>
  <c r="H22" i="4"/>
  <c r="G22" i="4"/>
  <c r="F22" i="4"/>
  <c r="M21" i="4"/>
  <c r="L21" i="4"/>
  <c r="K21" i="4"/>
  <c r="J21" i="4"/>
  <c r="I21" i="4"/>
  <c r="H21" i="4"/>
  <c r="G21" i="4"/>
  <c r="F21" i="4"/>
  <c r="M20" i="4"/>
  <c r="L20" i="4"/>
  <c r="K20" i="4"/>
  <c r="J20" i="4"/>
  <c r="I20" i="4"/>
  <c r="H20" i="4"/>
  <c r="G20" i="4"/>
  <c r="F20" i="4"/>
  <c r="M19" i="4"/>
  <c r="L19" i="4"/>
  <c r="K19" i="4"/>
  <c r="J19" i="4"/>
  <c r="I19" i="4"/>
  <c r="H19" i="4"/>
  <c r="G19" i="4"/>
  <c r="F19" i="4"/>
  <c r="M18" i="4"/>
  <c r="L18" i="4"/>
  <c r="K18" i="4"/>
  <c r="J18" i="4"/>
  <c r="I18" i="4"/>
  <c r="H18" i="4"/>
  <c r="G18" i="4"/>
  <c r="M17" i="4"/>
  <c r="L17" i="4"/>
  <c r="K17" i="4"/>
  <c r="J17" i="4"/>
  <c r="I17" i="4"/>
  <c r="H17" i="4"/>
  <c r="G17" i="4"/>
  <c r="F17" i="4"/>
  <c r="M16" i="4"/>
  <c r="L16" i="4"/>
  <c r="K16" i="4"/>
  <c r="J16" i="4"/>
  <c r="I16" i="4"/>
  <c r="H16" i="4"/>
  <c r="G16" i="4"/>
  <c r="F16" i="4"/>
  <c r="M15" i="4"/>
  <c r="L15" i="4"/>
  <c r="K15" i="4"/>
  <c r="J15" i="4"/>
  <c r="I15" i="4"/>
  <c r="H15" i="4"/>
  <c r="G15" i="4"/>
  <c r="F15" i="4"/>
  <c r="M14" i="4"/>
  <c r="L14" i="4"/>
  <c r="K14" i="4"/>
  <c r="J14" i="4"/>
  <c r="I14" i="4"/>
  <c r="H14" i="4"/>
  <c r="G14" i="4"/>
  <c r="F14" i="4"/>
  <c r="M13" i="4"/>
  <c r="L13" i="4"/>
  <c r="K13" i="4"/>
  <c r="J13" i="4"/>
  <c r="I13" i="4"/>
  <c r="H13" i="4"/>
  <c r="G13" i="4"/>
  <c r="F13" i="4"/>
  <c r="M12" i="4"/>
  <c r="L12" i="4"/>
  <c r="K12" i="4"/>
  <c r="J12" i="4"/>
  <c r="I12" i="4"/>
  <c r="H12" i="4"/>
  <c r="G12" i="4"/>
  <c r="F12" i="4"/>
  <c r="M11" i="4"/>
  <c r="L11" i="4"/>
  <c r="K11" i="4"/>
  <c r="J11" i="4"/>
  <c r="I11" i="4"/>
  <c r="H11" i="4"/>
  <c r="G11" i="4"/>
  <c r="F11" i="4"/>
  <c r="M10" i="4"/>
  <c r="L10" i="4"/>
  <c r="K10" i="4"/>
  <c r="J10" i="4"/>
  <c r="I10" i="4"/>
  <c r="H10" i="4"/>
  <c r="G10" i="4"/>
  <c r="F10" i="4"/>
  <c r="M9" i="4"/>
  <c r="L9" i="4"/>
  <c r="K9" i="4"/>
  <c r="J9" i="4"/>
  <c r="I9" i="4"/>
  <c r="H9" i="4"/>
  <c r="G9" i="4"/>
  <c r="F9" i="4"/>
  <c r="M8" i="4"/>
  <c r="L8" i="4"/>
  <c r="K8" i="4"/>
  <c r="J8" i="4"/>
  <c r="I8" i="4"/>
  <c r="H8" i="4"/>
  <c r="G8" i="4"/>
  <c r="F8" i="4"/>
  <c r="M7" i="4"/>
  <c r="L7" i="4"/>
  <c r="K7" i="4"/>
  <c r="J7" i="4"/>
  <c r="I7" i="4"/>
  <c r="H7" i="4"/>
  <c r="G7" i="4"/>
  <c r="F7" i="4"/>
  <c r="M6" i="4"/>
  <c r="L6" i="4"/>
  <c r="K6" i="4"/>
  <c r="J6" i="4"/>
  <c r="I6" i="4"/>
  <c r="H6" i="4"/>
  <c r="G6" i="4"/>
  <c r="F6" i="4"/>
  <c r="M5" i="4"/>
  <c r="L5" i="4"/>
  <c r="K5" i="4"/>
  <c r="J5" i="4"/>
  <c r="I5" i="4"/>
  <c r="H5" i="4"/>
  <c r="G5" i="4"/>
  <c r="F5" i="4"/>
  <c r="M4" i="4"/>
  <c r="L4" i="4"/>
  <c r="K4" i="4"/>
  <c r="J4" i="4"/>
  <c r="I4" i="4"/>
  <c r="H4" i="4"/>
  <c r="G4" i="4"/>
  <c r="L7" i="2"/>
  <c r="W43" i="1"/>
  <c r="P4" i="4" l="1"/>
  <c r="P145" i="1"/>
  <c r="P143" i="4" s="1"/>
  <c r="M89" i="4"/>
  <c r="J90" i="4"/>
  <c r="I90" i="4"/>
  <c r="H90" i="4"/>
  <c r="G90" i="4"/>
  <c r="F90" i="4"/>
  <c r="J56" i="4"/>
  <c r="I56" i="4"/>
  <c r="H56" i="4"/>
  <c r="G56" i="4"/>
  <c r="F56" i="4"/>
  <c r="J88" i="4"/>
  <c r="I88" i="4"/>
  <c r="H88" i="4"/>
  <c r="G88" i="4"/>
  <c r="F88" i="4"/>
  <c r="J87" i="4"/>
  <c r="I87" i="4"/>
  <c r="H87" i="4"/>
  <c r="G87" i="4"/>
  <c r="F87" i="4"/>
  <c r="J86" i="4"/>
  <c r="I86" i="4"/>
  <c r="H86" i="4"/>
  <c r="G86" i="4"/>
  <c r="F86" i="4"/>
  <c r="J85" i="4"/>
  <c r="I85" i="4"/>
  <c r="H85" i="4"/>
  <c r="G85" i="4"/>
  <c r="F85" i="4"/>
  <c r="J84" i="4"/>
  <c r="I84" i="4"/>
  <c r="H84" i="4"/>
  <c r="G84" i="4"/>
  <c r="F84" i="4"/>
  <c r="J83" i="4"/>
  <c r="I83" i="4"/>
  <c r="H83" i="4"/>
  <c r="G83" i="4"/>
  <c r="F83" i="4"/>
  <c r="J82" i="4"/>
  <c r="I82" i="4"/>
  <c r="H82" i="4"/>
  <c r="G82" i="4"/>
  <c r="F82" i="4"/>
  <c r="J81" i="4"/>
  <c r="I81" i="4"/>
  <c r="H81" i="4"/>
  <c r="G81" i="4"/>
  <c r="F81" i="4"/>
  <c r="J80" i="4"/>
  <c r="I80" i="4"/>
  <c r="H80" i="4"/>
  <c r="G80" i="4"/>
  <c r="F80" i="4"/>
  <c r="J79" i="4"/>
  <c r="I79" i="4"/>
  <c r="H79" i="4"/>
  <c r="G79" i="4"/>
  <c r="F79" i="4"/>
  <c r="A3" i="6" l="1"/>
  <c r="B3" i="6"/>
  <c r="C3" i="6"/>
  <c r="A4" i="6"/>
  <c r="B4" i="6"/>
  <c r="C4" i="6"/>
  <c r="A5" i="6"/>
  <c r="B5" i="6"/>
  <c r="C5" i="6"/>
  <c r="A6" i="6"/>
  <c r="B6" i="6"/>
  <c r="C6" i="6"/>
  <c r="A7" i="6"/>
  <c r="B7" i="6"/>
  <c r="C7" i="6"/>
  <c r="A8" i="6"/>
  <c r="B8" i="6"/>
  <c r="C8" i="6"/>
  <c r="A9" i="6"/>
  <c r="B9" i="6"/>
  <c r="C9" i="6"/>
  <c r="A10" i="6"/>
  <c r="B10" i="6"/>
  <c r="C10" i="6"/>
  <c r="A11" i="6"/>
  <c r="B11" i="6"/>
  <c r="C11" i="6"/>
  <c r="A12" i="6"/>
  <c r="B12" i="6"/>
  <c r="C12" i="6"/>
  <c r="A13" i="6"/>
  <c r="B13" i="6"/>
  <c r="C13" i="6"/>
  <c r="A14" i="6"/>
  <c r="B14" i="6"/>
  <c r="C14" i="6"/>
  <c r="A15" i="6"/>
  <c r="B15" i="6"/>
  <c r="C15" i="6"/>
  <c r="A16" i="6"/>
  <c r="B16" i="6"/>
  <c r="C16" i="6"/>
  <c r="A17" i="6"/>
  <c r="B17" i="6"/>
  <c r="C17" i="6"/>
  <c r="A18" i="6"/>
  <c r="B18" i="6"/>
  <c r="C18" i="6"/>
  <c r="A19" i="6"/>
  <c r="B19" i="6"/>
  <c r="C19" i="6"/>
  <c r="A20" i="6"/>
  <c r="B20" i="6"/>
  <c r="C20" i="6"/>
  <c r="A21" i="6"/>
  <c r="B21" i="6"/>
  <c r="C21" i="6"/>
  <c r="A22" i="6"/>
  <c r="B22" i="6"/>
  <c r="C22" i="6"/>
  <c r="A23" i="6"/>
  <c r="B23" i="6"/>
  <c r="C23" i="6"/>
  <c r="A24" i="6"/>
  <c r="B24" i="6"/>
  <c r="C24" i="6"/>
  <c r="A25" i="6"/>
  <c r="B25" i="6"/>
  <c r="C25" i="6"/>
  <c r="A26" i="6"/>
  <c r="B26" i="6"/>
  <c r="C26" i="6"/>
  <c r="A27" i="6"/>
  <c r="B27" i="6"/>
  <c r="C27" i="6"/>
  <c r="A28" i="6"/>
  <c r="B28" i="6"/>
  <c r="C28" i="6"/>
  <c r="A29" i="6"/>
  <c r="B29" i="6"/>
  <c r="C29" i="6"/>
  <c r="A30" i="6"/>
  <c r="B30" i="6"/>
  <c r="C30" i="6"/>
  <c r="A31" i="6"/>
  <c r="B31" i="6"/>
  <c r="C31" i="6"/>
  <c r="A32" i="6"/>
  <c r="B32" i="6"/>
  <c r="C32" i="6"/>
  <c r="A33" i="6"/>
  <c r="B33" i="6"/>
  <c r="C33" i="6"/>
  <c r="A34" i="6"/>
  <c r="B34" i="6"/>
  <c r="C34" i="6"/>
  <c r="A35" i="6"/>
  <c r="B35" i="6"/>
  <c r="C35" i="6"/>
  <c r="A36" i="6"/>
  <c r="B36" i="6"/>
  <c r="C36" i="6"/>
  <c r="A37" i="6"/>
  <c r="B37" i="6"/>
  <c r="C37" i="6"/>
  <c r="A38" i="6"/>
  <c r="B38" i="6"/>
  <c r="C38" i="6"/>
  <c r="A39" i="6"/>
  <c r="B39" i="6"/>
  <c r="C39" i="6"/>
  <c r="A40" i="6"/>
  <c r="B40" i="6"/>
  <c r="C40" i="6"/>
  <c r="A41" i="6"/>
  <c r="B41" i="6"/>
  <c r="C41" i="6"/>
  <c r="A42" i="6"/>
  <c r="B42" i="6"/>
  <c r="C42" i="6"/>
  <c r="A43" i="6"/>
  <c r="B43" i="6"/>
  <c r="C43" i="6"/>
  <c r="A44" i="6"/>
  <c r="B44" i="6"/>
  <c r="C44" i="6"/>
  <c r="A45" i="6"/>
  <c r="B45" i="6"/>
  <c r="C45" i="6"/>
  <c r="A46" i="6"/>
  <c r="B46" i="6"/>
  <c r="C46" i="6"/>
  <c r="A47" i="6"/>
  <c r="B47" i="6"/>
  <c r="C47" i="6"/>
  <c r="A48" i="6"/>
  <c r="B48" i="6"/>
  <c r="C48" i="6"/>
  <c r="A49" i="6"/>
  <c r="B49" i="6"/>
  <c r="C49" i="6"/>
  <c r="A50" i="6"/>
  <c r="B50" i="6"/>
  <c r="C50" i="6"/>
  <c r="A51" i="6"/>
  <c r="B51" i="6"/>
  <c r="C51" i="6"/>
  <c r="A52" i="6"/>
  <c r="B52" i="6"/>
  <c r="C52" i="6"/>
  <c r="A53" i="6"/>
  <c r="B53" i="6"/>
  <c r="C53" i="6"/>
  <c r="A54" i="6"/>
  <c r="B54" i="6"/>
  <c r="C54" i="6"/>
  <c r="A55" i="6"/>
  <c r="B55" i="6"/>
  <c r="C55" i="6"/>
  <c r="A56" i="6"/>
  <c r="B56" i="6"/>
  <c r="C56" i="6"/>
  <c r="A57" i="6"/>
  <c r="B57" i="6"/>
  <c r="C57" i="6"/>
  <c r="A58" i="6"/>
  <c r="B58" i="6"/>
  <c r="C58" i="6"/>
  <c r="A59" i="6"/>
  <c r="B59" i="6"/>
  <c r="C59" i="6"/>
  <c r="A60" i="6"/>
  <c r="B60" i="6"/>
  <c r="C60" i="6"/>
  <c r="A61" i="6"/>
  <c r="B61" i="6"/>
  <c r="C61" i="6"/>
  <c r="A62" i="6"/>
  <c r="B62" i="6"/>
  <c r="C62" i="6"/>
  <c r="A63" i="6"/>
  <c r="B63" i="6"/>
  <c r="C63" i="6"/>
  <c r="A64" i="6"/>
  <c r="B64" i="6"/>
  <c r="C64" i="6"/>
  <c r="A65" i="6"/>
  <c r="B65" i="6"/>
  <c r="C65" i="6"/>
  <c r="A66" i="6"/>
  <c r="B66" i="6"/>
  <c r="C66" i="6"/>
  <c r="A67" i="6"/>
  <c r="B67" i="6"/>
  <c r="C67" i="6"/>
  <c r="A68" i="6"/>
  <c r="B68" i="6"/>
  <c r="C68" i="6"/>
  <c r="A69" i="6"/>
  <c r="B69" i="6"/>
  <c r="C69" i="6"/>
  <c r="A70" i="6"/>
  <c r="B70" i="6"/>
  <c r="C70" i="6"/>
  <c r="A71" i="6"/>
  <c r="B71" i="6"/>
  <c r="C71" i="6"/>
  <c r="A72" i="6"/>
  <c r="B72" i="6"/>
  <c r="C72" i="6"/>
  <c r="A73" i="6"/>
  <c r="B73" i="6"/>
  <c r="C73" i="6"/>
  <c r="A74" i="6"/>
  <c r="B74" i="6"/>
  <c r="C74" i="6"/>
  <c r="A75" i="6"/>
  <c r="B75" i="6"/>
  <c r="C75" i="6"/>
  <c r="A76" i="6"/>
  <c r="B76" i="6"/>
  <c r="C76" i="6"/>
  <c r="A77" i="6"/>
  <c r="B77" i="6"/>
  <c r="C77" i="6"/>
  <c r="A78" i="6"/>
  <c r="B78" i="6"/>
  <c r="C78" i="6"/>
  <c r="A79" i="6"/>
  <c r="B79" i="6"/>
  <c r="C79" i="6"/>
  <c r="A80" i="6"/>
  <c r="B80" i="6"/>
  <c r="C80" i="6"/>
  <c r="A81" i="6"/>
  <c r="B81" i="6"/>
  <c r="C81" i="6"/>
  <c r="A82" i="6"/>
  <c r="B82" i="6"/>
  <c r="C82" i="6"/>
  <c r="A83" i="6"/>
  <c r="B83" i="6"/>
  <c r="C83" i="6"/>
  <c r="A84" i="6"/>
  <c r="B84" i="6"/>
  <c r="C84" i="6"/>
  <c r="A85" i="6"/>
  <c r="B85" i="6"/>
  <c r="C85" i="6"/>
  <c r="A86" i="6"/>
  <c r="B86" i="6"/>
  <c r="C86" i="6"/>
  <c r="A87" i="6"/>
  <c r="B87" i="6"/>
  <c r="C87" i="6"/>
  <c r="A88" i="6"/>
  <c r="B88" i="6"/>
  <c r="C88" i="6"/>
  <c r="A89" i="6"/>
  <c r="B89" i="6"/>
  <c r="C89" i="6"/>
  <c r="A90" i="6"/>
  <c r="B90" i="6"/>
  <c r="C90" i="6"/>
  <c r="A91" i="6"/>
  <c r="B91" i="6"/>
  <c r="C91" i="6"/>
  <c r="A92" i="6"/>
  <c r="B92" i="6"/>
  <c r="C92" i="6"/>
  <c r="A93" i="6"/>
  <c r="B93" i="6"/>
  <c r="C93" i="6"/>
  <c r="A94" i="6"/>
  <c r="B94" i="6"/>
  <c r="C94" i="6"/>
  <c r="A95" i="6"/>
  <c r="B95" i="6"/>
  <c r="C95" i="6"/>
  <c r="A96" i="6"/>
  <c r="B96" i="6"/>
  <c r="C96" i="6"/>
  <c r="A97" i="6"/>
  <c r="B97" i="6"/>
  <c r="C97" i="6"/>
  <c r="A98" i="6"/>
  <c r="B98" i="6"/>
  <c r="C98" i="6"/>
  <c r="A99" i="6"/>
  <c r="B99" i="6"/>
  <c r="C99" i="6"/>
  <c r="A100" i="6"/>
  <c r="B100" i="6"/>
  <c r="C100" i="6"/>
  <c r="A101" i="6"/>
  <c r="B101" i="6"/>
  <c r="C101" i="6"/>
  <c r="A102" i="6"/>
  <c r="B102" i="6"/>
  <c r="C102" i="6"/>
  <c r="A103" i="6"/>
  <c r="B103" i="6"/>
  <c r="C103" i="6"/>
  <c r="A104" i="6"/>
  <c r="B104" i="6"/>
  <c r="C104" i="6"/>
  <c r="A105" i="6"/>
  <c r="B105" i="6"/>
  <c r="C105" i="6"/>
  <c r="A106" i="6"/>
  <c r="B106" i="6"/>
  <c r="C106" i="6"/>
  <c r="A107" i="6"/>
  <c r="B107" i="6"/>
  <c r="C107" i="6"/>
  <c r="A108" i="6"/>
  <c r="B108" i="6"/>
  <c r="C108" i="6"/>
  <c r="A109" i="6"/>
  <c r="B109" i="6"/>
  <c r="C109" i="6"/>
  <c r="A110" i="6"/>
  <c r="B110" i="6"/>
  <c r="C110" i="6"/>
  <c r="A111" i="6"/>
  <c r="B111" i="6"/>
  <c r="C111" i="6"/>
  <c r="A112" i="6"/>
  <c r="B112" i="6"/>
  <c r="C112" i="6"/>
  <c r="A113" i="6"/>
  <c r="B113" i="6"/>
  <c r="C113" i="6"/>
  <c r="A114" i="6"/>
  <c r="B114" i="6"/>
  <c r="C114" i="6"/>
  <c r="A115" i="6"/>
  <c r="B115" i="6"/>
  <c r="C115" i="6"/>
  <c r="A116" i="6"/>
  <c r="B116" i="6"/>
  <c r="C116" i="6"/>
  <c r="A117" i="6"/>
  <c r="B117" i="6"/>
  <c r="C117" i="6"/>
  <c r="A118" i="6"/>
  <c r="B118" i="6"/>
  <c r="C118" i="6"/>
  <c r="A119" i="6"/>
  <c r="B119" i="6"/>
  <c r="C119" i="6"/>
  <c r="A120" i="6"/>
  <c r="B120" i="6"/>
  <c r="C120" i="6"/>
  <c r="A121" i="6"/>
  <c r="B121" i="6"/>
  <c r="C121" i="6"/>
  <c r="A122" i="6"/>
  <c r="B122" i="6"/>
  <c r="C122" i="6"/>
  <c r="A123" i="6"/>
  <c r="B123" i="6"/>
  <c r="C123" i="6"/>
  <c r="A124" i="6"/>
  <c r="B124" i="6"/>
  <c r="C124" i="6"/>
  <c r="A125" i="6"/>
  <c r="B125" i="6"/>
  <c r="C125" i="6"/>
  <c r="A126" i="6"/>
  <c r="B126" i="6"/>
  <c r="C126" i="6"/>
  <c r="C2" i="6"/>
  <c r="B2" i="6"/>
  <c r="A2" i="6"/>
  <c r="P48" i="1" l="1"/>
  <c r="P46" i="4" s="1"/>
  <c r="P31" i="1"/>
  <c r="P30" i="4" s="1"/>
  <c r="P74" i="1" l="1"/>
  <c r="P72" i="4" s="1"/>
  <c r="K119" i="2"/>
  <c r="J119" i="2"/>
  <c r="I119" i="2"/>
  <c r="H119" i="2"/>
  <c r="G119" i="2"/>
  <c r="F119" i="2"/>
  <c r="E119" i="2"/>
  <c r="M153" i="4"/>
  <c r="L153" i="4"/>
  <c r="K153" i="4"/>
  <c r="J153" i="4"/>
  <c r="I153" i="4"/>
  <c r="H153" i="4"/>
  <c r="G153" i="4"/>
  <c r="F153" i="4"/>
  <c r="E153" i="4"/>
  <c r="D153" i="4"/>
  <c r="C153" i="4"/>
  <c r="B153" i="4"/>
  <c r="M152" i="4"/>
  <c r="L152" i="4"/>
  <c r="K152" i="4"/>
  <c r="J152" i="4"/>
  <c r="I152" i="4"/>
  <c r="H152" i="4"/>
  <c r="G152" i="4"/>
  <c r="F152" i="4"/>
  <c r="E152" i="4"/>
  <c r="D152" i="4"/>
  <c r="C152" i="4"/>
  <c r="B152" i="4"/>
  <c r="M148" i="4"/>
  <c r="L148" i="4"/>
  <c r="K148" i="4"/>
  <c r="J148" i="4"/>
  <c r="I148" i="4"/>
  <c r="H148" i="4"/>
  <c r="G148" i="4"/>
  <c r="F148" i="4"/>
  <c r="E148" i="4"/>
  <c r="D148" i="4"/>
  <c r="C148" i="4"/>
  <c r="B148" i="4"/>
  <c r="M147" i="4"/>
  <c r="L147" i="4"/>
  <c r="K147" i="4"/>
  <c r="J147" i="4"/>
  <c r="I147" i="4"/>
  <c r="H147" i="4"/>
  <c r="G147" i="4"/>
  <c r="F147" i="4"/>
  <c r="E147" i="4"/>
  <c r="D147" i="4"/>
  <c r="C147" i="4"/>
  <c r="B147" i="4"/>
  <c r="M146" i="4"/>
  <c r="L146" i="4"/>
  <c r="K146" i="4"/>
  <c r="J146" i="4"/>
  <c r="I146" i="4"/>
  <c r="H146" i="4"/>
  <c r="G146" i="4"/>
  <c r="F146" i="4"/>
  <c r="E146" i="4"/>
  <c r="D146" i="4"/>
  <c r="C146" i="4"/>
  <c r="B146" i="4"/>
  <c r="M145" i="4"/>
  <c r="L145" i="4"/>
  <c r="K145" i="4"/>
  <c r="J145" i="4"/>
  <c r="I145" i="4"/>
  <c r="H145" i="4"/>
  <c r="G145" i="4"/>
  <c r="F145" i="4"/>
  <c r="E145" i="4"/>
  <c r="D145" i="4"/>
  <c r="C145" i="4"/>
  <c r="B145" i="4"/>
  <c r="M144" i="4"/>
  <c r="L144" i="4"/>
  <c r="K144" i="4"/>
  <c r="J144" i="4"/>
  <c r="I144" i="4"/>
  <c r="H144" i="4"/>
  <c r="G144" i="4"/>
  <c r="F144" i="4"/>
  <c r="E144" i="4"/>
  <c r="D144" i="4"/>
  <c r="C144" i="4"/>
  <c r="B144" i="4"/>
  <c r="M143" i="4"/>
  <c r="L143" i="4"/>
  <c r="K143" i="4"/>
  <c r="J143" i="4"/>
  <c r="I143" i="4"/>
  <c r="H143" i="4"/>
  <c r="G143" i="4"/>
  <c r="F143" i="4"/>
  <c r="E143" i="4"/>
  <c r="D143" i="4"/>
  <c r="C143" i="4"/>
  <c r="B143" i="4"/>
  <c r="M142" i="4"/>
  <c r="L142" i="4"/>
  <c r="K142" i="4"/>
  <c r="J142" i="4"/>
  <c r="I142" i="4"/>
  <c r="H142" i="4"/>
  <c r="G142" i="4"/>
  <c r="F142" i="4"/>
  <c r="E142" i="4"/>
  <c r="D142" i="4"/>
  <c r="C142" i="4"/>
  <c r="B142" i="4"/>
  <c r="M141" i="4"/>
  <c r="L141" i="4"/>
  <c r="K141" i="4"/>
  <c r="J141" i="4"/>
  <c r="I141" i="4"/>
  <c r="H141" i="4"/>
  <c r="G141" i="4"/>
  <c r="F141" i="4"/>
  <c r="E141" i="4"/>
  <c r="D141" i="4"/>
  <c r="C141" i="4"/>
  <c r="B141" i="4"/>
  <c r="M140" i="4"/>
  <c r="L140" i="4"/>
  <c r="K140" i="4"/>
  <c r="J140" i="4"/>
  <c r="I140" i="4"/>
  <c r="H140" i="4"/>
  <c r="G140" i="4"/>
  <c r="F140" i="4"/>
  <c r="E140" i="4"/>
  <c r="D140" i="4"/>
  <c r="C140" i="4"/>
  <c r="B140" i="4"/>
  <c r="M139" i="4"/>
  <c r="L139" i="4"/>
  <c r="K139" i="4"/>
  <c r="J139" i="4"/>
  <c r="I139" i="4"/>
  <c r="H139" i="4"/>
  <c r="G139" i="4"/>
  <c r="F139" i="4"/>
  <c r="E139" i="4"/>
  <c r="D139" i="4"/>
  <c r="C139" i="4"/>
  <c r="B139" i="4"/>
  <c r="M138" i="4"/>
  <c r="L138" i="4"/>
  <c r="K138" i="4"/>
  <c r="J138" i="4"/>
  <c r="I138" i="4"/>
  <c r="H138" i="4"/>
  <c r="G138" i="4"/>
  <c r="F138" i="4"/>
  <c r="E138" i="4"/>
  <c r="D138" i="4"/>
  <c r="C138" i="4"/>
  <c r="B138" i="4"/>
  <c r="M137" i="4"/>
  <c r="L137" i="4"/>
  <c r="K137" i="4"/>
  <c r="J137" i="4"/>
  <c r="I137" i="4"/>
  <c r="H137" i="4"/>
  <c r="G137" i="4"/>
  <c r="F137" i="4"/>
  <c r="E137" i="4"/>
  <c r="D137" i="4"/>
  <c r="C137" i="4"/>
  <c r="B137" i="4"/>
  <c r="M136" i="4"/>
  <c r="L136" i="4"/>
  <c r="K136" i="4"/>
  <c r="J136" i="4"/>
  <c r="I136" i="4"/>
  <c r="H136" i="4"/>
  <c r="G136" i="4"/>
  <c r="F136" i="4"/>
  <c r="E136" i="4"/>
  <c r="D136" i="4"/>
  <c r="C136" i="4"/>
  <c r="B136" i="4"/>
  <c r="M132" i="4"/>
  <c r="L132" i="4"/>
  <c r="K132" i="4"/>
  <c r="J132" i="4"/>
  <c r="I132" i="4"/>
  <c r="H132" i="4"/>
  <c r="G132" i="4"/>
  <c r="F132" i="4"/>
  <c r="E132" i="4"/>
  <c r="D132" i="4"/>
  <c r="C132" i="4"/>
  <c r="B132" i="4"/>
  <c r="M131" i="4"/>
  <c r="L131" i="4"/>
  <c r="K131" i="4"/>
  <c r="J131" i="4"/>
  <c r="I131" i="4"/>
  <c r="H131" i="4"/>
  <c r="G131" i="4"/>
  <c r="F131" i="4"/>
  <c r="E131" i="4"/>
  <c r="D131" i="4"/>
  <c r="C131" i="4"/>
  <c r="B131" i="4"/>
  <c r="M130" i="4"/>
  <c r="L130" i="4"/>
  <c r="K130" i="4"/>
  <c r="J130" i="4"/>
  <c r="I130" i="4"/>
  <c r="H130" i="4"/>
  <c r="G130" i="4"/>
  <c r="F130" i="4"/>
  <c r="E130" i="4"/>
  <c r="D130" i="4"/>
  <c r="C130" i="4"/>
  <c r="B130" i="4"/>
  <c r="M129" i="4"/>
  <c r="L129" i="4"/>
  <c r="K129" i="4"/>
  <c r="J129" i="4"/>
  <c r="I129" i="4"/>
  <c r="H129" i="4"/>
  <c r="G129" i="4"/>
  <c r="F129" i="4"/>
  <c r="E129" i="4"/>
  <c r="D129" i="4"/>
  <c r="C129" i="4"/>
  <c r="B129" i="4"/>
  <c r="M128" i="4"/>
  <c r="L128" i="4"/>
  <c r="K128" i="4"/>
  <c r="J128" i="4"/>
  <c r="I128" i="4"/>
  <c r="H128" i="4"/>
  <c r="G128" i="4"/>
  <c r="F128" i="4"/>
  <c r="E128" i="4"/>
  <c r="D128" i="4"/>
  <c r="C128" i="4"/>
  <c r="B128" i="4"/>
  <c r="M127" i="4"/>
  <c r="L127" i="4"/>
  <c r="K127" i="4"/>
  <c r="J127" i="4"/>
  <c r="I127" i="4"/>
  <c r="H127" i="4"/>
  <c r="G127" i="4"/>
  <c r="F127" i="4"/>
  <c r="E127" i="4"/>
  <c r="D127" i="4"/>
  <c r="C127" i="4"/>
  <c r="B127" i="4"/>
  <c r="M126" i="4"/>
  <c r="L126" i="4"/>
  <c r="K126" i="4"/>
  <c r="J126" i="4"/>
  <c r="I126" i="4"/>
  <c r="H126" i="4"/>
  <c r="G126" i="4"/>
  <c r="F126" i="4"/>
  <c r="E126" i="4"/>
  <c r="D126" i="4"/>
  <c r="C126" i="4"/>
  <c r="B126" i="4"/>
  <c r="M125" i="4"/>
  <c r="L125" i="4"/>
  <c r="K125" i="4"/>
  <c r="J125" i="4"/>
  <c r="I125" i="4"/>
  <c r="H125" i="4"/>
  <c r="G125" i="4"/>
  <c r="F125" i="4"/>
  <c r="E125" i="4"/>
  <c r="D125" i="4"/>
  <c r="C125" i="4"/>
  <c r="B125" i="4"/>
  <c r="M124" i="4"/>
  <c r="L124" i="4"/>
  <c r="K124" i="4"/>
  <c r="J124" i="4"/>
  <c r="I124" i="4"/>
  <c r="H124" i="4"/>
  <c r="G124" i="4"/>
  <c r="F124" i="4"/>
  <c r="E124" i="4"/>
  <c r="D124" i="4"/>
  <c r="C124" i="4"/>
  <c r="B124" i="4"/>
  <c r="M123" i="4"/>
  <c r="L123" i="4"/>
  <c r="K123" i="4"/>
  <c r="J123" i="4"/>
  <c r="I123" i="4"/>
  <c r="H123" i="4"/>
  <c r="G123" i="4"/>
  <c r="F123" i="4"/>
  <c r="E123" i="4"/>
  <c r="D123" i="4"/>
  <c r="C123" i="4"/>
  <c r="B123" i="4"/>
  <c r="M119" i="4"/>
  <c r="L119" i="4"/>
  <c r="K119" i="4"/>
  <c r="J119" i="4"/>
  <c r="I119" i="4"/>
  <c r="H119" i="4"/>
  <c r="G119" i="4"/>
  <c r="F119" i="4"/>
  <c r="E119" i="4"/>
  <c r="D119" i="4"/>
  <c r="C119" i="4"/>
  <c r="B119" i="4"/>
  <c r="M118" i="4"/>
  <c r="L118" i="4"/>
  <c r="K118" i="4"/>
  <c r="J118" i="4"/>
  <c r="I118" i="4"/>
  <c r="H118" i="4"/>
  <c r="G118" i="4"/>
  <c r="F118" i="4"/>
  <c r="E118" i="4"/>
  <c r="D118" i="4"/>
  <c r="C118" i="4"/>
  <c r="B118" i="4"/>
  <c r="M117" i="4"/>
  <c r="L117" i="4"/>
  <c r="K117" i="4"/>
  <c r="J117" i="4"/>
  <c r="I117" i="4"/>
  <c r="H117" i="4"/>
  <c r="G117" i="4"/>
  <c r="F117" i="4"/>
  <c r="E117" i="4"/>
  <c r="D117" i="4"/>
  <c r="C117" i="4"/>
  <c r="B117" i="4"/>
  <c r="M116" i="4"/>
  <c r="L116" i="4"/>
  <c r="K116" i="4"/>
  <c r="J116" i="4"/>
  <c r="I116" i="4"/>
  <c r="H116" i="4"/>
  <c r="G116" i="4"/>
  <c r="F116" i="4"/>
  <c r="E116" i="4"/>
  <c r="D116" i="4"/>
  <c r="C116" i="4"/>
  <c r="B116" i="4"/>
  <c r="M115" i="4"/>
  <c r="L115" i="4"/>
  <c r="K115" i="4"/>
  <c r="J115" i="4"/>
  <c r="I115" i="4"/>
  <c r="H115" i="4"/>
  <c r="G115" i="4"/>
  <c r="F115" i="4"/>
  <c r="E115" i="4"/>
  <c r="D115" i="4"/>
  <c r="C115" i="4"/>
  <c r="B115" i="4"/>
  <c r="M114" i="4"/>
  <c r="L114" i="4"/>
  <c r="K114" i="4"/>
  <c r="J114" i="4"/>
  <c r="I114" i="4"/>
  <c r="H114" i="4"/>
  <c r="G114" i="4"/>
  <c r="F114" i="4"/>
  <c r="E114" i="4"/>
  <c r="D114" i="4"/>
  <c r="C114" i="4"/>
  <c r="B114" i="4"/>
  <c r="M113" i="4"/>
  <c r="L113" i="4"/>
  <c r="K113" i="4"/>
  <c r="J113" i="4"/>
  <c r="I113" i="4"/>
  <c r="H113" i="4"/>
  <c r="G113" i="4"/>
  <c r="F113" i="4"/>
  <c r="E113" i="4"/>
  <c r="D113" i="4"/>
  <c r="C113" i="4"/>
  <c r="B113" i="4"/>
  <c r="M112" i="4"/>
  <c r="L112" i="4"/>
  <c r="K112" i="4"/>
  <c r="J112" i="4"/>
  <c r="I112" i="4"/>
  <c r="H112" i="4"/>
  <c r="G112" i="4"/>
  <c r="F112" i="4"/>
  <c r="E112" i="4"/>
  <c r="D112" i="4"/>
  <c r="C112" i="4"/>
  <c r="B112" i="4"/>
  <c r="M111" i="4"/>
  <c r="L111" i="4"/>
  <c r="K111" i="4"/>
  <c r="J111" i="4"/>
  <c r="I111" i="4"/>
  <c r="H111" i="4"/>
  <c r="G111" i="4"/>
  <c r="F111" i="4"/>
  <c r="E111" i="4"/>
  <c r="D111" i="4"/>
  <c r="C111" i="4"/>
  <c r="B111" i="4"/>
  <c r="M110" i="4"/>
  <c r="L110" i="4"/>
  <c r="K110" i="4"/>
  <c r="J110" i="4"/>
  <c r="I110" i="4"/>
  <c r="H110" i="4"/>
  <c r="G110" i="4"/>
  <c r="F110" i="4"/>
  <c r="E110" i="4"/>
  <c r="D110" i="4"/>
  <c r="C110" i="4"/>
  <c r="B110" i="4"/>
  <c r="M109" i="4"/>
  <c r="L109" i="4"/>
  <c r="K109" i="4"/>
  <c r="J109" i="4"/>
  <c r="I109" i="4"/>
  <c r="H109" i="4"/>
  <c r="G109" i="4"/>
  <c r="F109" i="4"/>
  <c r="E109" i="4"/>
  <c r="D109" i="4"/>
  <c r="C109" i="4"/>
  <c r="B109" i="4"/>
  <c r="M108" i="4"/>
  <c r="L108" i="4"/>
  <c r="K108" i="4"/>
  <c r="J108" i="4"/>
  <c r="I108" i="4"/>
  <c r="H108" i="4"/>
  <c r="G108" i="4"/>
  <c r="F108" i="4"/>
  <c r="E108" i="4"/>
  <c r="D108" i="4"/>
  <c r="C108" i="4"/>
  <c r="B108" i="4"/>
  <c r="M104" i="4"/>
  <c r="L104" i="4"/>
  <c r="K104" i="4"/>
  <c r="J104" i="4"/>
  <c r="I104" i="4"/>
  <c r="H104" i="4"/>
  <c r="G104" i="4"/>
  <c r="F104" i="4"/>
  <c r="E104" i="4"/>
  <c r="D104" i="4"/>
  <c r="C104" i="4"/>
  <c r="B104" i="4"/>
  <c r="M103" i="4"/>
  <c r="L103" i="4"/>
  <c r="K103" i="4"/>
  <c r="J103" i="4"/>
  <c r="I103" i="4"/>
  <c r="H103" i="4"/>
  <c r="G103" i="4"/>
  <c r="F103" i="4"/>
  <c r="E103" i="4"/>
  <c r="D103" i="4"/>
  <c r="C103" i="4"/>
  <c r="B103" i="4"/>
  <c r="M102" i="4"/>
  <c r="L102" i="4"/>
  <c r="K102" i="4"/>
  <c r="J102" i="4"/>
  <c r="I102" i="4"/>
  <c r="H102" i="4"/>
  <c r="G102" i="4"/>
  <c r="F102" i="4"/>
  <c r="E102" i="4"/>
  <c r="D102" i="4"/>
  <c r="C102" i="4"/>
  <c r="B102" i="4"/>
  <c r="M101" i="4"/>
  <c r="L101" i="4"/>
  <c r="K101" i="4"/>
  <c r="J101" i="4"/>
  <c r="I101" i="4"/>
  <c r="H101" i="4"/>
  <c r="G101" i="4"/>
  <c r="F101" i="4"/>
  <c r="E101" i="4"/>
  <c r="D101" i="4"/>
  <c r="C101" i="4"/>
  <c r="B101" i="4"/>
  <c r="M100" i="4"/>
  <c r="L100" i="4"/>
  <c r="K100" i="4"/>
  <c r="J100" i="4"/>
  <c r="I100" i="4"/>
  <c r="H100" i="4"/>
  <c r="G100" i="4"/>
  <c r="F100" i="4"/>
  <c r="E100" i="4"/>
  <c r="D100" i="4"/>
  <c r="C100" i="4"/>
  <c r="B100" i="4"/>
  <c r="M99" i="4"/>
  <c r="L99" i="4"/>
  <c r="K99" i="4"/>
  <c r="J99" i="4"/>
  <c r="I99" i="4"/>
  <c r="H99" i="4"/>
  <c r="G99" i="4"/>
  <c r="F99" i="4"/>
  <c r="E99" i="4"/>
  <c r="D99" i="4"/>
  <c r="C99" i="4"/>
  <c r="B99" i="4"/>
  <c r="M98" i="4"/>
  <c r="L98" i="4"/>
  <c r="K98" i="4"/>
  <c r="J98" i="4"/>
  <c r="I98" i="4"/>
  <c r="H98" i="4"/>
  <c r="G98" i="4"/>
  <c r="F98" i="4"/>
  <c r="E98" i="4"/>
  <c r="D98" i="4"/>
  <c r="C98" i="4"/>
  <c r="B98" i="4"/>
  <c r="M97" i="4"/>
  <c r="L97" i="4"/>
  <c r="K97" i="4"/>
  <c r="J97" i="4"/>
  <c r="I97" i="4"/>
  <c r="H97" i="4"/>
  <c r="G97" i="4"/>
  <c r="F97" i="4"/>
  <c r="E97" i="4"/>
  <c r="D97" i="4"/>
  <c r="C97" i="4"/>
  <c r="B97" i="4"/>
  <c r="M96" i="4"/>
  <c r="L96" i="4"/>
  <c r="K96" i="4"/>
  <c r="J96" i="4"/>
  <c r="I96" i="4"/>
  <c r="H96" i="4"/>
  <c r="G96" i="4"/>
  <c r="F96" i="4"/>
  <c r="E96" i="4"/>
  <c r="D96" i="4"/>
  <c r="C96" i="4"/>
  <c r="B96" i="4"/>
  <c r="M95" i="4"/>
  <c r="L95" i="4"/>
  <c r="K95" i="4"/>
  <c r="J95" i="4"/>
  <c r="I95" i="4"/>
  <c r="H95" i="4"/>
  <c r="G95" i="4"/>
  <c r="F95" i="4"/>
  <c r="E95" i="4"/>
  <c r="D95" i="4"/>
  <c r="C95" i="4"/>
  <c r="B95" i="4"/>
  <c r="M94" i="4"/>
  <c r="L94" i="4"/>
  <c r="K94" i="4"/>
  <c r="J94" i="4"/>
  <c r="I94" i="4"/>
  <c r="H94" i="4"/>
  <c r="G94" i="4"/>
  <c r="F94" i="4"/>
  <c r="E94" i="4"/>
  <c r="D94" i="4"/>
  <c r="C94" i="4"/>
  <c r="B94" i="4"/>
  <c r="M90" i="4"/>
  <c r="L90" i="4"/>
  <c r="K90" i="4"/>
  <c r="E90" i="4"/>
  <c r="D90" i="4"/>
  <c r="C90" i="4"/>
  <c r="B90" i="4"/>
  <c r="M56" i="4"/>
  <c r="L56" i="4"/>
  <c r="K56" i="4"/>
  <c r="E56" i="4"/>
  <c r="D56" i="4"/>
  <c r="C56" i="4"/>
  <c r="B56" i="4"/>
  <c r="M88" i="4"/>
  <c r="L88" i="4"/>
  <c r="K88" i="4"/>
  <c r="E88" i="4"/>
  <c r="D88" i="4"/>
  <c r="C88" i="4"/>
  <c r="B88" i="4"/>
  <c r="M87" i="4"/>
  <c r="L87" i="4"/>
  <c r="K87" i="4"/>
  <c r="E87" i="4"/>
  <c r="D87" i="4"/>
  <c r="C87" i="4"/>
  <c r="B87" i="4"/>
  <c r="M86" i="4"/>
  <c r="L86" i="4"/>
  <c r="K86" i="4"/>
  <c r="E86" i="4"/>
  <c r="D86" i="4"/>
  <c r="C86" i="4"/>
  <c r="B86" i="4"/>
  <c r="M85" i="4"/>
  <c r="L85" i="4"/>
  <c r="K85" i="4"/>
  <c r="E85" i="4"/>
  <c r="D85" i="4"/>
  <c r="C85" i="4"/>
  <c r="B85" i="4"/>
  <c r="M84" i="4"/>
  <c r="L84" i="4"/>
  <c r="K84" i="4"/>
  <c r="E84" i="4"/>
  <c r="D84" i="4"/>
  <c r="C84" i="4"/>
  <c r="B84" i="4"/>
  <c r="M83" i="4"/>
  <c r="L83" i="4"/>
  <c r="K83" i="4"/>
  <c r="E83" i="4"/>
  <c r="D83" i="4"/>
  <c r="C83" i="4"/>
  <c r="B83" i="4"/>
  <c r="M82" i="4"/>
  <c r="L82" i="4"/>
  <c r="K82" i="4"/>
  <c r="E82" i="4"/>
  <c r="D82" i="4"/>
  <c r="C82" i="4"/>
  <c r="B82" i="4"/>
  <c r="M81" i="4"/>
  <c r="L81" i="4"/>
  <c r="K81" i="4"/>
  <c r="E81" i="4"/>
  <c r="D81" i="4"/>
  <c r="C81" i="4"/>
  <c r="B81" i="4"/>
  <c r="M80" i="4"/>
  <c r="L80" i="4"/>
  <c r="K80" i="4"/>
  <c r="E80" i="4"/>
  <c r="D80" i="4"/>
  <c r="C80" i="4"/>
  <c r="B80" i="4"/>
  <c r="M79" i="4"/>
  <c r="L79" i="4"/>
  <c r="K79" i="4"/>
  <c r="E79" i="4"/>
  <c r="D79" i="4"/>
  <c r="C79" i="4"/>
  <c r="B79" i="4"/>
  <c r="M78" i="4"/>
  <c r="L78" i="4"/>
  <c r="K78" i="4"/>
  <c r="J78" i="4"/>
  <c r="I78" i="4"/>
  <c r="H78" i="4"/>
  <c r="G78" i="4"/>
  <c r="F78" i="4"/>
  <c r="E78" i="4"/>
  <c r="D78" i="4"/>
  <c r="C78" i="4"/>
  <c r="B78" i="4"/>
  <c r="M74" i="4"/>
  <c r="L74" i="4"/>
  <c r="K74" i="4"/>
  <c r="J74" i="4"/>
  <c r="I74" i="4"/>
  <c r="H74" i="4"/>
  <c r="G74" i="4"/>
  <c r="F74" i="4"/>
  <c r="E74" i="4"/>
  <c r="D74" i="4"/>
  <c r="C74" i="4"/>
  <c r="B74" i="4"/>
  <c r="M73" i="4"/>
  <c r="L73" i="4"/>
  <c r="K73" i="4"/>
  <c r="J73" i="4"/>
  <c r="I73" i="4"/>
  <c r="H73" i="4"/>
  <c r="G73" i="4"/>
  <c r="F73" i="4"/>
  <c r="E73" i="4"/>
  <c r="D73" i="4"/>
  <c r="C73" i="4"/>
  <c r="B73" i="4"/>
  <c r="M72" i="4"/>
  <c r="L72" i="4"/>
  <c r="K72" i="4"/>
  <c r="J72" i="4"/>
  <c r="I72" i="4"/>
  <c r="H72" i="4"/>
  <c r="G72" i="4"/>
  <c r="F72" i="4"/>
  <c r="E72" i="4"/>
  <c r="D72" i="4"/>
  <c r="C72" i="4"/>
  <c r="B72" i="4"/>
  <c r="M71" i="4"/>
  <c r="L71" i="4"/>
  <c r="K71" i="4"/>
  <c r="J71" i="4"/>
  <c r="I71" i="4"/>
  <c r="H71" i="4"/>
  <c r="G71" i="4"/>
  <c r="F71" i="4"/>
  <c r="E71" i="4"/>
  <c r="D71" i="4"/>
  <c r="C71" i="4"/>
  <c r="B71" i="4"/>
  <c r="M70" i="4"/>
  <c r="L70" i="4"/>
  <c r="K70" i="4"/>
  <c r="J70" i="4"/>
  <c r="I70" i="4"/>
  <c r="H70" i="4"/>
  <c r="G70" i="4"/>
  <c r="F70" i="4"/>
  <c r="E70" i="4"/>
  <c r="D70" i="4"/>
  <c r="C70" i="4"/>
  <c r="B70" i="4"/>
  <c r="M69" i="4"/>
  <c r="L69" i="4"/>
  <c r="K69" i="4"/>
  <c r="J69" i="4"/>
  <c r="I69" i="4"/>
  <c r="H69" i="4"/>
  <c r="G69" i="4"/>
  <c r="F69" i="4"/>
  <c r="E69" i="4"/>
  <c r="D69" i="4"/>
  <c r="C69" i="4"/>
  <c r="B69" i="4"/>
  <c r="M68" i="4"/>
  <c r="L68" i="4"/>
  <c r="K68" i="4"/>
  <c r="J68" i="4"/>
  <c r="I68" i="4"/>
  <c r="H68" i="4"/>
  <c r="G68" i="4"/>
  <c r="F68" i="4"/>
  <c r="E68" i="4"/>
  <c r="D68" i="4"/>
  <c r="C68" i="4"/>
  <c r="B68" i="4"/>
  <c r="M67" i="4"/>
  <c r="L67" i="4"/>
  <c r="K67" i="4"/>
  <c r="J67" i="4"/>
  <c r="I67" i="4"/>
  <c r="H67" i="4"/>
  <c r="G67" i="4"/>
  <c r="F67" i="4"/>
  <c r="E67" i="4"/>
  <c r="D67" i="4"/>
  <c r="C67" i="4"/>
  <c r="B67" i="4"/>
  <c r="M66" i="4"/>
  <c r="L66" i="4"/>
  <c r="K66" i="4"/>
  <c r="J66" i="4"/>
  <c r="I66" i="4"/>
  <c r="H66" i="4"/>
  <c r="G66" i="4"/>
  <c r="F66" i="4"/>
  <c r="E66" i="4"/>
  <c r="D66" i="4"/>
  <c r="C66" i="4"/>
  <c r="B66" i="4"/>
  <c r="M65" i="4"/>
  <c r="L65" i="4"/>
  <c r="K65" i="4"/>
  <c r="J65" i="4"/>
  <c r="I65" i="4"/>
  <c r="H65" i="4"/>
  <c r="G65" i="4"/>
  <c r="F65" i="4"/>
  <c r="E65" i="4"/>
  <c r="D65" i="4"/>
  <c r="C65" i="4"/>
  <c r="B65" i="4"/>
  <c r="M64" i="4"/>
  <c r="L64" i="4"/>
  <c r="K64" i="4"/>
  <c r="J64" i="4"/>
  <c r="I64" i="4"/>
  <c r="H64" i="4"/>
  <c r="G64" i="4"/>
  <c r="F64" i="4"/>
  <c r="E64" i="4"/>
  <c r="D64" i="4"/>
  <c r="C64" i="4"/>
  <c r="B64" i="4"/>
  <c r="M60" i="4"/>
  <c r="L60" i="4"/>
  <c r="K60" i="4"/>
  <c r="J60" i="4"/>
  <c r="I60" i="4"/>
  <c r="H60" i="4"/>
  <c r="G60" i="4"/>
  <c r="F60" i="4"/>
  <c r="E60" i="4"/>
  <c r="D60" i="4"/>
  <c r="C60" i="4"/>
  <c r="B60" i="4"/>
  <c r="M59" i="4"/>
  <c r="L59" i="4"/>
  <c r="K59" i="4"/>
  <c r="J59" i="4"/>
  <c r="I59" i="4"/>
  <c r="H59" i="4"/>
  <c r="G59" i="4"/>
  <c r="F59" i="4"/>
  <c r="E59" i="4"/>
  <c r="D59" i="4"/>
  <c r="C59" i="4"/>
  <c r="B59" i="4"/>
  <c r="M58" i="4"/>
  <c r="L58" i="4"/>
  <c r="K58" i="4"/>
  <c r="J58" i="4"/>
  <c r="I58" i="4"/>
  <c r="H58" i="4"/>
  <c r="G58" i="4"/>
  <c r="F58" i="4"/>
  <c r="E58" i="4"/>
  <c r="D58" i="4"/>
  <c r="C58" i="4"/>
  <c r="B58" i="4"/>
  <c r="M57" i="4"/>
  <c r="L57" i="4"/>
  <c r="K57" i="4"/>
  <c r="J57" i="4"/>
  <c r="I57" i="4"/>
  <c r="H57" i="4"/>
  <c r="G57" i="4"/>
  <c r="F57" i="4"/>
  <c r="E57" i="4"/>
  <c r="D57" i="4"/>
  <c r="C57" i="4"/>
  <c r="B57" i="4"/>
  <c r="L89" i="4"/>
  <c r="K89" i="4"/>
  <c r="J89" i="4"/>
  <c r="I89" i="4"/>
  <c r="H89" i="4"/>
  <c r="G89" i="4"/>
  <c r="F89" i="4"/>
  <c r="E89" i="4"/>
  <c r="D89" i="4"/>
  <c r="C89" i="4"/>
  <c r="B89" i="4"/>
  <c r="M55" i="4"/>
  <c r="L55" i="4"/>
  <c r="K55" i="4"/>
  <c r="J55" i="4"/>
  <c r="I55" i="4"/>
  <c r="H55" i="4"/>
  <c r="G55" i="4"/>
  <c r="F55" i="4"/>
  <c r="E55" i="4"/>
  <c r="D55" i="4"/>
  <c r="C55" i="4"/>
  <c r="B55" i="4"/>
  <c r="M54" i="4"/>
  <c r="L54" i="4"/>
  <c r="K54" i="4"/>
  <c r="J54" i="4"/>
  <c r="I54" i="4"/>
  <c r="H54" i="4"/>
  <c r="G54" i="4"/>
  <c r="F54" i="4"/>
  <c r="E54" i="4"/>
  <c r="D54" i="4"/>
  <c r="C54" i="4"/>
  <c r="B54" i="4"/>
  <c r="M53" i="4"/>
  <c r="L53" i="4"/>
  <c r="K53" i="4"/>
  <c r="J53" i="4"/>
  <c r="I53" i="4"/>
  <c r="H53" i="4"/>
  <c r="G53" i="4"/>
  <c r="F53" i="4"/>
  <c r="E53" i="4"/>
  <c r="D53" i="4"/>
  <c r="C53" i="4"/>
  <c r="B53" i="4"/>
  <c r="M52" i="4"/>
  <c r="L52" i="4"/>
  <c r="K52" i="4"/>
  <c r="J52" i="4"/>
  <c r="I52" i="4"/>
  <c r="H52" i="4"/>
  <c r="G52" i="4"/>
  <c r="F52" i="4"/>
  <c r="E52" i="4"/>
  <c r="D52" i="4"/>
  <c r="C52" i="4"/>
  <c r="B52" i="4"/>
  <c r="M51" i="4"/>
  <c r="L51" i="4"/>
  <c r="K51" i="4"/>
  <c r="J51" i="4"/>
  <c r="I51" i="4"/>
  <c r="H51" i="4"/>
  <c r="G51" i="4"/>
  <c r="F51" i="4"/>
  <c r="E51" i="4"/>
  <c r="D51" i="4"/>
  <c r="C51" i="4"/>
  <c r="B51" i="4"/>
  <c r="M50" i="4"/>
  <c r="L50" i="4"/>
  <c r="K50" i="4"/>
  <c r="J50" i="4"/>
  <c r="I50" i="4"/>
  <c r="H50" i="4"/>
  <c r="G50" i="4"/>
  <c r="F50" i="4"/>
  <c r="E50" i="4"/>
  <c r="D50" i="4"/>
  <c r="C50" i="4"/>
  <c r="B50" i="4"/>
  <c r="M49" i="4"/>
  <c r="L49" i="4"/>
  <c r="K49" i="4"/>
  <c r="J49" i="4"/>
  <c r="I49" i="4"/>
  <c r="H49" i="4"/>
  <c r="G49" i="4"/>
  <c r="F49" i="4"/>
  <c r="E49" i="4"/>
  <c r="D49" i="4"/>
  <c r="C49" i="4"/>
  <c r="B49" i="4"/>
  <c r="M48" i="4"/>
  <c r="L48" i="4"/>
  <c r="K48" i="4"/>
  <c r="J48" i="4"/>
  <c r="I48" i="4"/>
  <c r="H48" i="4"/>
  <c r="G48" i="4"/>
  <c r="F48" i="4"/>
  <c r="E48" i="4"/>
  <c r="D48" i="4"/>
  <c r="C48" i="4"/>
  <c r="B48" i="4"/>
  <c r="M47" i="4"/>
  <c r="L47" i="4"/>
  <c r="K47" i="4"/>
  <c r="J47" i="4"/>
  <c r="I47" i="4"/>
  <c r="H47" i="4"/>
  <c r="G47" i="4"/>
  <c r="F47" i="4"/>
  <c r="E47" i="4"/>
  <c r="D47" i="4"/>
  <c r="C47" i="4"/>
  <c r="B47" i="4"/>
  <c r="M46" i="4"/>
  <c r="L46" i="4"/>
  <c r="K46" i="4"/>
  <c r="J46" i="4"/>
  <c r="I46" i="4"/>
  <c r="H46" i="4"/>
  <c r="G46" i="4"/>
  <c r="F46" i="4"/>
  <c r="E46" i="4"/>
  <c r="D46" i="4"/>
  <c r="C46" i="4"/>
  <c r="B46" i="4"/>
  <c r="M42" i="4"/>
  <c r="L42" i="4"/>
  <c r="K42" i="4"/>
  <c r="J42" i="4"/>
  <c r="I42" i="4"/>
  <c r="H42" i="4"/>
  <c r="G42" i="4"/>
  <c r="F42" i="4"/>
  <c r="E42" i="4"/>
  <c r="D42" i="4"/>
  <c r="C42" i="4"/>
  <c r="B42" i="4"/>
  <c r="M41" i="4"/>
  <c r="L41" i="4"/>
  <c r="K41" i="4"/>
  <c r="J41" i="4"/>
  <c r="I41" i="4"/>
  <c r="H41" i="4"/>
  <c r="G41" i="4"/>
  <c r="F41" i="4"/>
  <c r="E41" i="4"/>
  <c r="D41" i="4"/>
  <c r="C41" i="4"/>
  <c r="B41" i="4"/>
  <c r="M40" i="4"/>
  <c r="L40" i="4"/>
  <c r="K40" i="4"/>
  <c r="J40" i="4"/>
  <c r="I40" i="4"/>
  <c r="H40" i="4"/>
  <c r="G40" i="4"/>
  <c r="F40" i="4"/>
  <c r="E40" i="4"/>
  <c r="D40" i="4"/>
  <c r="C40" i="4"/>
  <c r="B40" i="4"/>
  <c r="M39" i="4"/>
  <c r="L39" i="4"/>
  <c r="K39" i="4"/>
  <c r="J39" i="4"/>
  <c r="I39" i="4"/>
  <c r="H39" i="4"/>
  <c r="G39" i="4"/>
  <c r="F39" i="4"/>
  <c r="E39" i="4"/>
  <c r="D39" i="4"/>
  <c r="C39" i="4"/>
  <c r="B39" i="4"/>
  <c r="M38" i="4"/>
  <c r="L38" i="4"/>
  <c r="K38" i="4"/>
  <c r="J38" i="4"/>
  <c r="I38" i="4"/>
  <c r="H38" i="4"/>
  <c r="G38" i="4"/>
  <c r="F38" i="4"/>
  <c r="E38" i="4"/>
  <c r="D38" i="4"/>
  <c r="C38" i="4"/>
  <c r="B38" i="4"/>
  <c r="M37" i="4"/>
  <c r="L37" i="4"/>
  <c r="K37" i="4"/>
  <c r="J37" i="4"/>
  <c r="I37" i="4"/>
  <c r="H37" i="4"/>
  <c r="G37" i="4"/>
  <c r="F37" i="4"/>
  <c r="E37" i="4"/>
  <c r="D37" i="4"/>
  <c r="C37" i="4"/>
  <c r="B37" i="4"/>
  <c r="M36" i="4"/>
  <c r="L36" i="4"/>
  <c r="K36" i="4"/>
  <c r="J36" i="4"/>
  <c r="I36" i="4"/>
  <c r="H36" i="4"/>
  <c r="G36" i="4"/>
  <c r="F36" i="4"/>
  <c r="E36" i="4"/>
  <c r="D36" i="4"/>
  <c r="C36" i="4"/>
  <c r="B36" i="4"/>
  <c r="M35" i="4"/>
  <c r="L35" i="4"/>
  <c r="K35" i="4"/>
  <c r="J35" i="4"/>
  <c r="I35" i="4"/>
  <c r="H35" i="4"/>
  <c r="G35" i="4"/>
  <c r="F35" i="4"/>
  <c r="E35" i="4"/>
  <c r="D35" i="4"/>
  <c r="C35" i="4"/>
  <c r="B35" i="4"/>
  <c r="M34" i="4"/>
  <c r="L34" i="4"/>
  <c r="K34" i="4"/>
  <c r="J34" i="4"/>
  <c r="I34" i="4"/>
  <c r="H34" i="4"/>
  <c r="G34" i="4"/>
  <c r="F34" i="4"/>
  <c r="E34" i="4"/>
  <c r="D34" i="4"/>
  <c r="C34" i="4"/>
  <c r="B34" i="4"/>
  <c r="M33" i="4"/>
  <c r="L33" i="4"/>
  <c r="K33" i="4"/>
  <c r="J33" i="4"/>
  <c r="I33" i="4"/>
  <c r="H33" i="4"/>
  <c r="G33" i="4"/>
  <c r="F33" i="4"/>
  <c r="E33" i="4"/>
  <c r="D33" i="4"/>
  <c r="C33" i="4"/>
  <c r="B33" i="4"/>
  <c r="M32" i="4"/>
  <c r="L32" i="4"/>
  <c r="K32" i="4"/>
  <c r="J32" i="4"/>
  <c r="I32" i="4"/>
  <c r="H32" i="4"/>
  <c r="G32" i="4"/>
  <c r="F32" i="4"/>
  <c r="E32" i="4"/>
  <c r="D32" i="4"/>
  <c r="C32" i="4"/>
  <c r="B32" i="4"/>
  <c r="M31" i="4"/>
  <c r="L31" i="4"/>
  <c r="K31" i="4"/>
  <c r="J31" i="4"/>
  <c r="I31" i="4"/>
  <c r="H31" i="4"/>
  <c r="G31" i="4"/>
  <c r="F31" i="4"/>
  <c r="E31" i="4"/>
  <c r="D31" i="4"/>
  <c r="C31" i="4"/>
  <c r="B31" i="4"/>
  <c r="M30" i="4"/>
  <c r="L30" i="4"/>
  <c r="K30" i="4"/>
  <c r="J30" i="4"/>
  <c r="I30" i="4"/>
  <c r="H30" i="4"/>
  <c r="G30" i="4"/>
  <c r="F30" i="4"/>
  <c r="E30" i="4"/>
  <c r="D30" i="4"/>
  <c r="C30" i="4"/>
  <c r="B30" i="4"/>
  <c r="E26" i="4"/>
  <c r="D26" i="4"/>
  <c r="C26" i="4"/>
  <c r="B26" i="4"/>
  <c r="E25" i="4"/>
  <c r="D25" i="4"/>
  <c r="C25" i="4"/>
  <c r="B25" i="4"/>
  <c r="E24" i="4"/>
  <c r="D24" i="4"/>
  <c r="C24" i="4"/>
  <c r="B24" i="4"/>
  <c r="E23" i="4"/>
  <c r="D23" i="4"/>
  <c r="C23" i="4"/>
  <c r="B23" i="4"/>
  <c r="E22" i="4"/>
  <c r="D22" i="4"/>
  <c r="C22" i="4"/>
  <c r="B22" i="4"/>
  <c r="E21" i="4"/>
  <c r="D21" i="4"/>
  <c r="C21" i="4"/>
  <c r="B21" i="4"/>
  <c r="E20" i="4"/>
  <c r="D20" i="4"/>
  <c r="C20" i="4"/>
  <c r="B20" i="4"/>
  <c r="E19" i="4"/>
  <c r="D19" i="4"/>
  <c r="C19" i="4"/>
  <c r="B19" i="4"/>
  <c r="F18" i="4"/>
  <c r="E18" i="4"/>
  <c r="D18" i="4"/>
  <c r="C18" i="4"/>
  <c r="B18" i="4"/>
  <c r="E17" i="4"/>
  <c r="D17" i="4"/>
  <c r="C17" i="4"/>
  <c r="B17" i="4"/>
  <c r="E16" i="4"/>
  <c r="D16" i="4"/>
  <c r="C16" i="4"/>
  <c r="B16" i="4"/>
  <c r="E15" i="4"/>
  <c r="D15" i="4"/>
  <c r="C15" i="4"/>
  <c r="B15" i="4"/>
  <c r="E14" i="4"/>
  <c r="D14" i="4"/>
  <c r="C14" i="4"/>
  <c r="B14" i="4"/>
  <c r="E13" i="4"/>
  <c r="D13" i="4"/>
  <c r="C13" i="4"/>
  <c r="B13" i="4"/>
  <c r="E12" i="4"/>
  <c r="D12" i="4"/>
  <c r="C12" i="4"/>
  <c r="B12" i="4"/>
  <c r="E11" i="4"/>
  <c r="D11" i="4"/>
  <c r="C11" i="4"/>
  <c r="B11" i="4"/>
  <c r="E10" i="4"/>
  <c r="D10" i="4"/>
  <c r="C10" i="4"/>
  <c r="B10" i="4"/>
  <c r="E9" i="4"/>
  <c r="D9" i="4"/>
  <c r="C9" i="4"/>
  <c r="B9" i="4"/>
  <c r="E8" i="4"/>
  <c r="D8" i="4"/>
  <c r="C8" i="4"/>
  <c r="B8" i="4"/>
  <c r="E7" i="4"/>
  <c r="D7" i="4"/>
  <c r="C7" i="4"/>
  <c r="B7" i="4"/>
  <c r="E6" i="4"/>
  <c r="D6" i="4"/>
  <c r="C6" i="4"/>
  <c r="B6" i="4"/>
  <c r="E5" i="4"/>
  <c r="D5" i="4"/>
  <c r="C5" i="4"/>
  <c r="B5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60" i="4"/>
  <c r="Q59" i="4"/>
  <c r="Q58" i="4"/>
  <c r="Q57" i="4"/>
  <c r="Q89" i="4"/>
  <c r="Q55" i="4"/>
  <c r="Q54" i="4"/>
  <c r="Q53" i="4"/>
  <c r="Q52" i="4"/>
  <c r="Q51" i="4"/>
  <c r="Q50" i="4"/>
  <c r="Q49" i="4"/>
  <c r="Q48" i="4"/>
  <c r="Q47" i="4"/>
  <c r="Q46" i="4"/>
  <c r="Q74" i="4"/>
  <c r="Q73" i="4"/>
  <c r="Q72" i="4"/>
  <c r="Q71" i="4"/>
  <c r="Q70" i="4"/>
  <c r="Q69" i="4"/>
  <c r="Q68" i="4"/>
  <c r="Q67" i="4"/>
  <c r="Q66" i="4"/>
  <c r="Q65" i="4"/>
  <c r="Q64" i="4"/>
  <c r="Q90" i="4"/>
  <c r="Q56" i="4"/>
  <c r="Q88" i="4"/>
  <c r="Q87" i="4"/>
  <c r="Q86" i="4"/>
  <c r="Q85" i="4"/>
  <c r="Q84" i="4"/>
  <c r="Q83" i="4"/>
  <c r="Q82" i="4"/>
  <c r="Q81" i="4"/>
  <c r="Q80" i="4"/>
  <c r="Q79" i="4"/>
  <c r="Q78" i="4"/>
  <c r="Q104" i="4"/>
  <c r="Q103" i="4"/>
  <c r="Q102" i="4"/>
  <c r="Q101" i="4"/>
  <c r="Q100" i="4"/>
  <c r="Q99" i="4"/>
  <c r="Q98" i="4"/>
  <c r="Q97" i="4"/>
  <c r="Q96" i="4"/>
  <c r="Q95" i="4"/>
  <c r="Q94" i="4"/>
  <c r="Q119" i="4"/>
  <c r="Q118" i="4"/>
  <c r="Q117" i="4"/>
  <c r="Q116" i="4"/>
  <c r="Q115" i="4"/>
  <c r="Q114" i="4"/>
  <c r="Q113" i="4"/>
  <c r="Q112" i="4"/>
  <c r="Q111" i="4"/>
  <c r="Q110" i="4"/>
  <c r="Q109" i="4"/>
  <c r="Q108" i="4"/>
  <c r="Q132" i="4"/>
  <c r="Q131" i="4"/>
  <c r="Q130" i="4"/>
  <c r="Q129" i="4"/>
  <c r="Q128" i="4"/>
  <c r="Q127" i="4"/>
  <c r="Q126" i="4"/>
  <c r="Q125" i="4"/>
  <c r="Q124" i="4"/>
  <c r="Q123" i="4"/>
  <c r="Q148" i="4"/>
  <c r="Q147" i="4"/>
  <c r="Q146" i="4"/>
  <c r="Q145" i="4"/>
  <c r="Q144" i="4"/>
  <c r="Q143" i="4"/>
  <c r="Q142" i="4"/>
  <c r="Q141" i="4"/>
  <c r="Q140" i="4"/>
  <c r="Q139" i="4"/>
  <c r="Q138" i="4"/>
  <c r="Q137" i="4"/>
  <c r="Q136" i="4"/>
  <c r="Q153" i="4"/>
  <c r="Q152" i="4"/>
  <c r="V153" i="4"/>
  <c r="W153" i="4" s="1"/>
  <c r="V152" i="4"/>
  <c r="V148" i="4"/>
  <c r="W148" i="4" s="1"/>
  <c r="V147" i="4"/>
  <c r="V146" i="4"/>
  <c r="W146" i="4" s="1"/>
  <c r="V145" i="4"/>
  <c r="W145" i="4" s="1"/>
  <c r="V144" i="4"/>
  <c r="V143" i="4"/>
  <c r="V142" i="4"/>
  <c r="W142" i="4" s="1"/>
  <c r="V141" i="4"/>
  <c r="W141" i="4" s="1"/>
  <c r="V140" i="4"/>
  <c r="V139" i="4"/>
  <c r="V138" i="4"/>
  <c r="W138" i="4" s="1"/>
  <c r="V137" i="4"/>
  <c r="W137" i="4" s="1"/>
  <c r="V136" i="4"/>
  <c r="W136" i="4" s="1"/>
  <c r="V132" i="4"/>
  <c r="W132" i="4" s="1"/>
  <c r="V131" i="4"/>
  <c r="W131" i="4" s="1"/>
  <c r="V130" i="4"/>
  <c r="W130" i="4" s="1"/>
  <c r="V129" i="4"/>
  <c r="W129" i="4" s="1"/>
  <c r="V128" i="4"/>
  <c r="W128" i="4" s="1"/>
  <c r="V127" i="4"/>
  <c r="V126" i="4"/>
  <c r="V125" i="4"/>
  <c r="W125" i="4" s="1"/>
  <c r="V124" i="4"/>
  <c r="W124" i="4" s="1"/>
  <c r="V123" i="4"/>
  <c r="V119" i="4"/>
  <c r="W119" i="4" s="1"/>
  <c r="V118" i="4"/>
  <c r="V117" i="4"/>
  <c r="W117" i="4" s="1"/>
  <c r="V116" i="4"/>
  <c r="W116" i="4" s="1"/>
  <c r="V115" i="4"/>
  <c r="W115" i="4" s="1"/>
  <c r="V114" i="4"/>
  <c r="W114" i="4" s="1"/>
  <c r="V113" i="4"/>
  <c r="W113" i="4" s="1"/>
  <c r="V112" i="4"/>
  <c r="W112" i="4" s="1"/>
  <c r="V111" i="4"/>
  <c r="W111" i="4" s="1"/>
  <c r="V110" i="4"/>
  <c r="W110" i="4" s="1"/>
  <c r="V109" i="4"/>
  <c r="V108" i="4"/>
  <c r="W108" i="4" s="1"/>
  <c r="V104" i="4"/>
  <c r="W104" i="4" s="1"/>
  <c r="V103" i="4"/>
  <c r="V102" i="4"/>
  <c r="W102" i="4" s="1"/>
  <c r="V101" i="4"/>
  <c r="W101" i="4" s="1"/>
  <c r="V100" i="4"/>
  <c r="W100" i="4" s="1"/>
  <c r="V99" i="4"/>
  <c r="W99" i="4" s="1"/>
  <c r="V98" i="4"/>
  <c r="W98" i="4" s="1"/>
  <c r="V97" i="4"/>
  <c r="W97" i="4" s="1"/>
  <c r="V96" i="4"/>
  <c r="W96" i="4" s="1"/>
  <c r="V95" i="4"/>
  <c r="W95" i="4" s="1"/>
  <c r="V94" i="4"/>
  <c r="V90" i="4"/>
  <c r="V56" i="4"/>
  <c r="V88" i="4"/>
  <c r="W88" i="4" s="1"/>
  <c r="V87" i="4"/>
  <c r="V86" i="4"/>
  <c r="W86" i="4" s="1"/>
  <c r="V85" i="4"/>
  <c r="W85" i="4" s="1"/>
  <c r="V84" i="4"/>
  <c r="W84" i="4" s="1"/>
  <c r="V83" i="4"/>
  <c r="W83" i="4" s="1"/>
  <c r="V82" i="4"/>
  <c r="W82" i="4" s="1"/>
  <c r="V81" i="4"/>
  <c r="W81" i="4" s="1"/>
  <c r="V80" i="4"/>
  <c r="W80" i="4" s="1"/>
  <c r="V79" i="4"/>
  <c r="W79" i="4" s="1"/>
  <c r="V78" i="4"/>
  <c r="V74" i="4"/>
  <c r="W74" i="4" s="1"/>
  <c r="V73" i="4"/>
  <c r="W73" i="4" s="1"/>
  <c r="V72" i="4"/>
  <c r="W72" i="4" s="1"/>
  <c r="V71" i="4"/>
  <c r="W71" i="4" s="1"/>
  <c r="V70" i="4"/>
  <c r="W70" i="4" s="1"/>
  <c r="V69" i="4"/>
  <c r="W69" i="4" s="1"/>
  <c r="V68" i="4"/>
  <c r="V67" i="4"/>
  <c r="V66" i="4"/>
  <c r="W66" i="4" s="1"/>
  <c r="V65" i="4"/>
  <c r="V64" i="4"/>
  <c r="V60" i="4"/>
  <c r="W60" i="4" s="1"/>
  <c r="V59" i="4"/>
  <c r="W59" i="4" s="1"/>
  <c r="V58" i="4"/>
  <c r="W58" i="4" s="1"/>
  <c r="V57" i="4"/>
  <c r="W57" i="4" s="1"/>
  <c r="V89" i="4"/>
  <c r="V55" i="4"/>
  <c r="V54" i="4"/>
  <c r="W54" i="4" s="1"/>
  <c r="V53" i="4"/>
  <c r="W53" i="4" s="1"/>
  <c r="V52" i="4"/>
  <c r="W52" i="4" s="1"/>
  <c r="V51" i="4"/>
  <c r="W51" i="4" s="1"/>
  <c r="V50" i="4"/>
  <c r="W50" i="4" s="1"/>
  <c r="V49" i="4"/>
  <c r="V48" i="4"/>
  <c r="W48" i="4" s="1"/>
  <c r="V47" i="4"/>
  <c r="W47" i="4" s="1"/>
  <c r="X46" i="4"/>
  <c r="V46" i="4"/>
  <c r="V42" i="4"/>
  <c r="V41" i="4"/>
  <c r="V40" i="4"/>
  <c r="W40" i="4" s="1"/>
  <c r="V39" i="4"/>
  <c r="W39" i="4" s="1"/>
  <c r="V38" i="4"/>
  <c r="W38" i="4" s="1"/>
  <c r="V37" i="4"/>
  <c r="W37" i="4" s="1"/>
  <c r="V36" i="4"/>
  <c r="W36" i="4" s="1"/>
  <c r="V35" i="4"/>
  <c r="W35" i="4" s="1"/>
  <c r="V34" i="4"/>
  <c r="W34" i="4" s="1"/>
  <c r="V33" i="4"/>
  <c r="V32" i="4"/>
  <c r="W32" i="4" s="1"/>
  <c r="V31" i="4"/>
  <c r="W31" i="4" s="1"/>
  <c r="X30" i="4"/>
  <c r="V30" i="4"/>
  <c r="W30" i="4" s="1"/>
  <c r="V26" i="4"/>
  <c r="V25" i="4"/>
  <c r="W25" i="4" s="1"/>
  <c r="V24" i="4"/>
  <c r="V23" i="4"/>
  <c r="W23" i="4" s="1"/>
  <c r="V22" i="4"/>
  <c r="W22" i="4" s="1"/>
  <c r="V21" i="4"/>
  <c r="W21" i="4" s="1"/>
  <c r="V20" i="4"/>
  <c r="W20" i="4" s="1"/>
  <c r="V19" i="4"/>
  <c r="W19" i="4" s="1"/>
  <c r="V18" i="4"/>
  <c r="W18" i="4" s="1"/>
  <c r="V17" i="4"/>
  <c r="W17" i="4" s="1"/>
  <c r="V16" i="4"/>
  <c r="W16" i="4" s="1"/>
  <c r="V15" i="4"/>
  <c r="W15" i="4" s="1"/>
  <c r="V14" i="4"/>
  <c r="W14" i="4" s="1"/>
  <c r="V13" i="4"/>
  <c r="W13" i="4" s="1"/>
  <c r="V12" i="4"/>
  <c r="W12" i="4" s="1"/>
  <c r="V11" i="4"/>
  <c r="W11" i="4" s="1"/>
  <c r="V10" i="4"/>
  <c r="W10" i="4" s="1"/>
  <c r="V9" i="4"/>
  <c r="W9" i="4" s="1"/>
  <c r="V8" i="4"/>
  <c r="W8" i="4" s="1"/>
  <c r="V7" i="4"/>
  <c r="V6" i="4"/>
  <c r="W6" i="4" s="1"/>
  <c r="V5" i="4"/>
  <c r="W5" i="4" s="1"/>
  <c r="F4" i="4"/>
  <c r="E4" i="4"/>
  <c r="D4" i="4"/>
  <c r="B4" i="4"/>
  <c r="C4" i="4"/>
  <c r="X38" i="4"/>
  <c r="X39" i="4"/>
  <c r="X40" i="4"/>
  <c r="X41" i="4"/>
  <c r="T155" i="1"/>
  <c r="T153" i="4" s="1"/>
  <c r="T154" i="1"/>
  <c r="T150" i="1"/>
  <c r="T149" i="1"/>
  <c r="T147" i="4" s="1"/>
  <c r="T148" i="1"/>
  <c r="T146" i="4" s="1"/>
  <c r="T147" i="1"/>
  <c r="T145" i="4" s="1"/>
  <c r="T146" i="1"/>
  <c r="T145" i="1"/>
  <c r="U144" i="1"/>
  <c r="U142" i="4" s="1"/>
  <c r="T144" i="1"/>
  <c r="T142" i="4" s="1"/>
  <c r="T143" i="1"/>
  <c r="T142" i="1"/>
  <c r="T140" i="4" s="1"/>
  <c r="T141" i="1"/>
  <c r="T140" i="1"/>
  <c r="T138" i="4" s="1"/>
  <c r="T139" i="1"/>
  <c r="T137" i="4" s="1"/>
  <c r="U138" i="1"/>
  <c r="U136" i="4" s="1"/>
  <c r="T138" i="1"/>
  <c r="T136" i="4" s="1"/>
  <c r="T134" i="1"/>
  <c r="T132" i="4" s="1"/>
  <c r="T133" i="1"/>
  <c r="T131" i="4" s="1"/>
  <c r="T132" i="1"/>
  <c r="T131" i="1"/>
  <c r="T129" i="4" s="1"/>
  <c r="T130" i="1"/>
  <c r="T128" i="4" s="1"/>
  <c r="T129" i="1"/>
  <c r="T127" i="4" s="1"/>
  <c r="T128" i="1"/>
  <c r="T126" i="4" s="1"/>
  <c r="T127" i="1"/>
  <c r="T125" i="4" s="1"/>
  <c r="T126" i="1"/>
  <c r="T124" i="4" s="1"/>
  <c r="T125" i="1"/>
  <c r="T121" i="1"/>
  <c r="T119" i="4" s="1"/>
  <c r="T120" i="1"/>
  <c r="T118" i="4" s="1"/>
  <c r="T119" i="1"/>
  <c r="T118" i="1"/>
  <c r="T116" i="4" s="1"/>
  <c r="T117" i="1"/>
  <c r="T115" i="4" s="1"/>
  <c r="T116" i="1"/>
  <c r="T114" i="4" s="1"/>
  <c r="T115" i="1"/>
  <c r="T113" i="4" s="1"/>
  <c r="T114" i="1"/>
  <c r="T112" i="4" s="1"/>
  <c r="T113" i="1"/>
  <c r="T111" i="4" s="1"/>
  <c r="T112" i="1"/>
  <c r="T110" i="4" s="1"/>
  <c r="T111" i="1"/>
  <c r="T110" i="1"/>
  <c r="T108" i="4" s="1"/>
  <c r="T106" i="1"/>
  <c r="T105" i="1"/>
  <c r="T104" i="1"/>
  <c r="T102" i="4" s="1"/>
  <c r="T103" i="1"/>
  <c r="T102" i="1"/>
  <c r="T100" i="4" s="1"/>
  <c r="T101" i="1"/>
  <c r="T100" i="1"/>
  <c r="T99" i="1"/>
  <c r="T98" i="1"/>
  <c r="T97" i="1"/>
  <c r="T96" i="1"/>
  <c r="T94" i="4" s="1"/>
  <c r="T92" i="1"/>
  <c r="T90" i="4" s="1"/>
  <c r="T58" i="1"/>
  <c r="T56" i="4" s="1"/>
  <c r="T90" i="1"/>
  <c r="T89" i="1"/>
  <c r="T87" i="4" s="1"/>
  <c r="T88" i="1"/>
  <c r="T87" i="1"/>
  <c r="T86" i="1"/>
  <c r="T85" i="1"/>
  <c r="T83" i="4" s="1"/>
  <c r="T84" i="1"/>
  <c r="T83" i="1"/>
  <c r="T81" i="4" s="1"/>
  <c r="T82" i="1"/>
  <c r="T81" i="1"/>
  <c r="T79" i="4" s="1"/>
  <c r="T80" i="1"/>
  <c r="T78" i="4" s="1"/>
  <c r="T76" i="1"/>
  <c r="U75" i="1"/>
  <c r="U73" i="4" s="1"/>
  <c r="T75" i="1"/>
  <c r="T73" i="4" s="1"/>
  <c r="T74" i="1"/>
  <c r="T72" i="4" s="1"/>
  <c r="T73" i="1"/>
  <c r="T72" i="1"/>
  <c r="T70" i="4" s="1"/>
  <c r="T71" i="1"/>
  <c r="T70" i="1"/>
  <c r="T68" i="4" s="1"/>
  <c r="T69" i="1"/>
  <c r="T68" i="1"/>
  <c r="T67" i="1"/>
  <c r="T65" i="4" s="1"/>
  <c r="T66" i="1"/>
  <c r="T64" i="4" s="1"/>
  <c r="T62" i="1"/>
  <c r="T60" i="4" s="1"/>
  <c r="T61" i="1"/>
  <c r="T60" i="1"/>
  <c r="T59" i="1"/>
  <c r="T91" i="1"/>
  <c r="T57" i="1"/>
  <c r="T55" i="4" s="1"/>
  <c r="T56" i="1"/>
  <c r="T54" i="4" s="1"/>
  <c r="T55" i="1"/>
  <c r="T54" i="1"/>
  <c r="T52" i="4" s="1"/>
  <c r="T53" i="1"/>
  <c r="T52" i="1"/>
  <c r="T50" i="4" s="1"/>
  <c r="T51" i="1"/>
  <c r="T50" i="1"/>
  <c r="T49" i="1"/>
  <c r="T47" i="4" s="1"/>
  <c r="T48" i="1"/>
  <c r="T46" i="4" s="1"/>
  <c r="T44" i="1"/>
  <c r="T43" i="1"/>
  <c r="T41" i="4" s="1"/>
  <c r="T42" i="1"/>
  <c r="T41" i="1"/>
  <c r="T39" i="4" s="1"/>
  <c r="T40" i="1"/>
  <c r="T38" i="4" s="1"/>
  <c r="T39" i="1"/>
  <c r="T37" i="4" s="1"/>
  <c r="T38" i="1"/>
  <c r="T36" i="4" s="1"/>
  <c r="U36" i="1"/>
  <c r="U35" i="4" s="1"/>
  <c r="T36" i="1"/>
  <c r="T35" i="4" s="1"/>
  <c r="T35" i="1"/>
  <c r="T34" i="1"/>
  <c r="T33" i="1"/>
  <c r="T32" i="1"/>
  <c r="T31" i="1"/>
  <c r="T27" i="1"/>
  <c r="T26" i="4" s="1"/>
  <c r="T26" i="1"/>
  <c r="U25" i="1"/>
  <c r="U24" i="4" s="1"/>
  <c r="T25" i="1"/>
  <c r="T24" i="4" s="1"/>
  <c r="T24" i="1"/>
  <c r="U23" i="1"/>
  <c r="U22" i="4" s="1"/>
  <c r="T23" i="1"/>
  <c r="T22" i="4" s="1"/>
  <c r="T22" i="1"/>
  <c r="T21" i="4" s="1"/>
  <c r="U21" i="1"/>
  <c r="U20" i="4" s="1"/>
  <c r="T21" i="1"/>
  <c r="T20" i="4" s="1"/>
  <c r="U20" i="1"/>
  <c r="U19" i="4" s="1"/>
  <c r="T20" i="1"/>
  <c r="T19" i="4" s="1"/>
  <c r="U19" i="1"/>
  <c r="U18" i="4" s="1"/>
  <c r="T19" i="1"/>
  <c r="T18" i="4" s="1"/>
  <c r="U17" i="1"/>
  <c r="U17" i="4" s="1"/>
  <c r="T17" i="1"/>
  <c r="T17" i="4" s="1"/>
  <c r="T16" i="1"/>
  <c r="T16" i="4" s="1"/>
  <c r="U15" i="1"/>
  <c r="U15" i="4" s="1"/>
  <c r="T15" i="1"/>
  <c r="T15" i="4" s="1"/>
  <c r="T14" i="1"/>
  <c r="T14" i="4" s="1"/>
  <c r="U13" i="1"/>
  <c r="U13" i="4" s="1"/>
  <c r="T13" i="1"/>
  <c r="T13" i="4" s="1"/>
  <c r="U12" i="1"/>
  <c r="U12" i="4" s="1"/>
  <c r="T12" i="1"/>
  <c r="T12" i="4" s="1"/>
  <c r="U11" i="1"/>
  <c r="U11" i="4" s="1"/>
  <c r="T11" i="1"/>
  <c r="T11" i="4" s="1"/>
  <c r="T10" i="1"/>
  <c r="T10" i="4" s="1"/>
  <c r="T9" i="1"/>
  <c r="T9" i="4" s="1"/>
  <c r="T8" i="1"/>
  <c r="T8" i="4" s="1"/>
  <c r="T7" i="1"/>
  <c r="T7" i="4" s="1"/>
  <c r="T6" i="1"/>
  <c r="T5" i="1"/>
  <c r="U4" i="1"/>
  <c r="U4" i="4" s="1"/>
  <c r="T4" i="1"/>
  <c r="C140" i="2"/>
  <c r="D140" i="2"/>
  <c r="E140" i="2"/>
  <c r="F140" i="2"/>
  <c r="G140" i="2"/>
  <c r="H140" i="2"/>
  <c r="I140" i="2"/>
  <c r="J140" i="2"/>
  <c r="K140" i="2"/>
  <c r="L140" i="2"/>
  <c r="N140" i="2"/>
  <c r="C109" i="2"/>
  <c r="D109" i="2"/>
  <c r="E109" i="2"/>
  <c r="E110" i="2" s="1"/>
  <c r="F109" i="2"/>
  <c r="F110" i="2" s="1"/>
  <c r="G109" i="2"/>
  <c r="H109" i="2"/>
  <c r="I109" i="2"/>
  <c r="J109" i="2"/>
  <c r="K109" i="2"/>
  <c r="K110" i="2" s="1"/>
  <c r="L109" i="2"/>
  <c r="N109" i="2"/>
  <c r="C63" i="2"/>
  <c r="D63" i="2"/>
  <c r="E63" i="2"/>
  <c r="F63" i="2"/>
  <c r="G63" i="2"/>
  <c r="H63" i="2"/>
  <c r="I63" i="2"/>
  <c r="J63" i="2"/>
  <c r="K63" i="2"/>
  <c r="L63" i="2"/>
  <c r="N63" i="2"/>
  <c r="C135" i="2"/>
  <c r="D135" i="2"/>
  <c r="E135" i="2"/>
  <c r="F135" i="2"/>
  <c r="G135" i="2"/>
  <c r="H135" i="2"/>
  <c r="I135" i="2"/>
  <c r="J135" i="2"/>
  <c r="K135" i="2"/>
  <c r="L135" i="2"/>
  <c r="N135" i="2"/>
  <c r="C108" i="2"/>
  <c r="D108" i="2"/>
  <c r="E108" i="2"/>
  <c r="F108" i="2"/>
  <c r="G108" i="2"/>
  <c r="H108" i="2"/>
  <c r="I108" i="2"/>
  <c r="J108" i="2"/>
  <c r="K108" i="2"/>
  <c r="L108" i="2"/>
  <c r="N108" i="2"/>
  <c r="C136" i="2"/>
  <c r="D136" i="2"/>
  <c r="E136" i="2"/>
  <c r="F136" i="2"/>
  <c r="G136" i="2"/>
  <c r="H136" i="2"/>
  <c r="I136" i="2"/>
  <c r="J136" i="2"/>
  <c r="K136" i="2"/>
  <c r="L136" i="2"/>
  <c r="N136" i="2"/>
  <c r="C137" i="2"/>
  <c r="D137" i="2"/>
  <c r="E137" i="2"/>
  <c r="F137" i="2"/>
  <c r="G137" i="2"/>
  <c r="H137" i="2"/>
  <c r="I137" i="2"/>
  <c r="J137" i="2"/>
  <c r="K137" i="2"/>
  <c r="L137" i="2"/>
  <c r="N137" i="2"/>
  <c r="C138" i="2"/>
  <c r="D138" i="2"/>
  <c r="E138" i="2"/>
  <c r="F138" i="2"/>
  <c r="G138" i="2"/>
  <c r="H138" i="2"/>
  <c r="I138" i="2"/>
  <c r="J138" i="2"/>
  <c r="K138" i="2"/>
  <c r="L138" i="2"/>
  <c r="N138" i="2"/>
  <c r="C103" i="2"/>
  <c r="D103" i="2"/>
  <c r="E103" i="2"/>
  <c r="F103" i="2"/>
  <c r="G103" i="2"/>
  <c r="H103" i="2"/>
  <c r="I103" i="2"/>
  <c r="J103" i="2"/>
  <c r="K103" i="2"/>
  <c r="L103" i="2"/>
  <c r="N103" i="2"/>
  <c r="C64" i="2"/>
  <c r="D64" i="2"/>
  <c r="E64" i="2"/>
  <c r="F64" i="2"/>
  <c r="G64" i="2"/>
  <c r="H64" i="2"/>
  <c r="I64" i="2"/>
  <c r="J64" i="2"/>
  <c r="K64" i="2"/>
  <c r="L64" i="2"/>
  <c r="N64" i="2"/>
  <c r="C139" i="2"/>
  <c r="D139" i="2"/>
  <c r="E139" i="2"/>
  <c r="F139" i="2"/>
  <c r="G139" i="2"/>
  <c r="H139" i="2"/>
  <c r="I139" i="2"/>
  <c r="J139" i="2"/>
  <c r="K139" i="2"/>
  <c r="L139" i="2"/>
  <c r="N139" i="2"/>
  <c r="C99" i="2"/>
  <c r="D99" i="2"/>
  <c r="E99" i="2"/>
  <c r="F99" i="2"/>
  <c r="G99" i="2"/>
  <c r="H99" i="2"/>
  <c r="I99" i="2"/>
  <c r="J99" i="2"/>
  <c r="K99" i="2"/>
  <c r="L99" i="2"/>
  <c r="N99" i="2"/>
  <c r="C100" i="2"/>
  <c r="D100" i="2"/>
  <c r="E100" i="2"/>
  <c r="F100" i="2"/>
  <c r="G100" i="2"/>
  <c r="H100" i="2"/>
  <c r="I100" i="2"/>
  <c r="J100" i="2"/>
  <c r="K100" i="2"/>
  <c r="L100" i="2"/>
  <c r="N100" i="2"/>
  <c r="C62" i="2"/>
  <c r="D62" i="2"/>
  <c r="E62" i="2"/>
  <c r="F62" i="2"/>
  <c r="G62" i="2"/>
  <c r="H62" i="2"/>
  <c r="I62" i="2"/>
  <c r="J62" i="2"/>
  <c r="K62" i="2"/>
  <c r="L62" i="2"/>
  <c r="N62" i="2"/>
  <c r="C17" i="2"/>
  <c r="D17" i="2"/>
  <c r="E17" i="2"/>
  <c r="F17" i="2"/>
  <c r="G17" i="2"/>
  <c r="H17" i="2"/>
  <c r="I17" i="2"/>
  <c r="J17" i="2"/>
  <c r="K17" i="2"/>
  <c r="L17" i="2"/>
  <c r="N17" i="2"/>
  <c r="C101" i="2"/>
  <c r="D101" i="2"/>
  <c r="E101" i="2"/>
  <c r="F101" i="2"/>
  <c r="G101" i="2"/>
  <c r="H101" i="2"/>
  <c r="I101" i="2"/>
  <c r="J101" i="2"/>
  <c r="K101" i="2"/>
  <c r="L101" i="2"/>
  <c r="N101" i="2"/>
  <c r="C102" i="2"/>
  <c r="D102" i="2"/>
  <c r="E102" i="2"/>
  <c r="F102" i="2"/>
  <c r="G102" i="2"/>
  <c r="H102" i="2"/>
  <c r="I102" i="2"/>
  <c r="J102" i="2"/>
  <c r="K102" i="2"/>
  <c r="L102" i="2"/>
  <c r="N102" i="2"/>
  <c r="C96" i="2"/>
  <c r="D96" i="2"/>
  <c r="E96" i="2"/>
  <c r="F96" i="2"/>
  <c r="G96" i="2"/>
  <c r="H96" i="2"/>
  <c r="I96" i="2"/>
  <c r="J96" i="2"/>
  <c r="K96" i="2"/>
  <c r="L96" i="2"/>
  <c r="N96" i="2"/>
  <c r="C97" i="2"/>
  <c r="D97" i="2"/>
  <c r="E97" i="2"/>
  <c r="F97" i="2"/>
  <c r="G97" i="2"/>
  <c r="H97" i="2"/>
  <c r="I97" i="2"/>
  <c r="J97" i="2"/>
  <c r="K97" i="2"/>
  <c r="L97" i="2"/>
  <c r="N97" i="2"/>
  <c r="C98" i="2"/>
  <c r="D98" i="2"/>
  <c r="E98" i="2"/>
  <c r="F98" i="2"/>
  <c r="G98" i="2"/>
  <c r="H98" i="2"/>
  <c r="I98" i="2"/>
  <c r="J98" i="2"/>
  <c r="K98" i="2"/>
  <c r="L98" i="2"/>
  <c r="N98" i="2"/>
  <c r="C61" i="2"/>
  <c r="D61" i="2"/>
  <c r="E61" i="2"/>
  <c r="F61" i="2"/>
  <c r="G61" i="2"/>
  <c r="H61" i="2"/>
  <c r="I61" i="2"/>
  <c r="J61" i="2"/>
  <c r="K61" i="2"/>
  <c r="L61" i="2"/>
  <c r="N61" i="2"/>
  <c r="C106" i="2"/>
  <c r="D106" i="2"/>
  <c r="E106" i="2"/>
  <c r="F106" i="2"/>
  <c r="G106" i="2"/>
  <c r="H106" i="2"/>
  <c r="I106" i="2"/>
  <c r="J106" i="2"/>
  <c r="K106" i="2"/>
  <c r="L106" i="2"/>
  <c r="N106" i="2"/>
  <c r="C107" i="2"/>
  <c r="D107" i="2"/>
  <c r="E107" i="2"/>
  <c r="F107" i="2"/>
  <c r="G107" i="2"/>
  <c r="H107" i="2"/>
  <c r="I107" i="2"/>
  <c r="J107" i="2"/>
  <c r="K107" i="2"/>
  <c r="L107" i="2"/>
  <c r="N107" i="2"/>
  <c r="C91" i="2"/>
  <c r="D91" i="2"/>
  <c r="E91" i="2"/>
  <c r="F91" i="2"/>
  <c r="G91" i="2"/>
  <c r="H91" i="2"/>
  <c r="I91" i="2"/>
  <c r="J91" i="2"/>
  <c r="K91" i="2"/>
  <c r="L91" i="2"/>
  <c r="N91" i="2"/>
  <c r="C92" i="2"/>
  <c r="D92" i="2"/>
  <c r="E92" i="2"/>
  <c r="F92" i="2"/>
  <c r="G92" i="2"/>
  <c r="H92" i="2"/>
  <c r="I92" i="2"/>
  <c r="J92" i="2"/>
  <c r="K92" i="2"/>
  <c r="L92" i="2"/>
  <c r="N92" i="2"/>
  <c r="C93" i="2"/>
  <c r="D93" i="2"/>
  <c r="E93" i="2"/>
  <c r="F93" i="2"/>
  <c r="G93" i="2"/>
  <c r="H93" i="2"/>
  <c r="I93" i="2"/>
  <c r="J93" i="2"/>
  <c r="K93" i="2"/>
  <c r="L93" i="2"/>
  <c r="N93" i="2"/>
  <c r="C94" i="2"/>
  <c r="D94" i="2"/>
  <c r="E94" i="2"/>
  <c r="F94" i="2"/>
  <c r="G94" i="2"/>
  <c r="H94" i="2"/>
  <c r="I94" i="2"/>
  <c r="J94" i="2"/>
  <c r="K94" i="2"/>
  <c r="L94" i="2"/>
  <c r="N94" i="2"/>
  <c r="C134" i="2"/>
  <c r="D134" i="2"/>
  <c r="E134" i="2"/>
  <c r="F134" i="2"/>
  <c r="G134" i="2"/>
  <c r="H134" i="2"/>
  <c r="I134" i="2"/>
  <c r="J134" i="2"/>
  <c r="K134" i="2"/>
  <c r="L134" i="2"/>
  <c r="N134" i="2"/>
  <c r="C95" i="2"/>
  <c r="D95" i="2"/>
  <c r="E95" i="2"/>
  <c r="F95" i="2"/>
  <c r="G95" i="2"/>
  <c r="H95" i="2"/>
  <c r="I95" i="2"/>
  <c r="J95" i="2"/>
  <c r="K95" i="2"/>
  <c r="L95" i="2"/>
  <c r="N95" i="2"/>
  <c r="C60" i="2"/>
  <c r="D60" i="2"/>
  <c r="E60" i="2"/>
  <c r="F60" i="2"/>
  <c r="G60" i="2"/>
  <c r="H60" i="2"/>
  <c r="I60" i="2"/>
  <c r="J60" i="2"/>
  <c r="K60" i="2"/>
  <c r="L60" i="2"/>
  <c r="N60" i="2"/>
  <c r="C87" i="2"/>
  <c r="D87" i="2"/>
  <c r="E87" i="2"/>
  <c r="F87" i="2"/>
  <c r="G87" i="2"/>
  <c r="H87" i="2"/>
  <c r="I87" i="2"/>
  <c r="J87" i="2"/>
  <c r="K87" i="2"/>
  <c r="L87" i="2"/>
  <c r="N87" i="2"/>
  <c r="C88" i="2"/>
  <c r="D88" i="2"/>
  <c r="E88" i="2"/>
  <c r="F88" i="2"/>
  <c r="G88" i="2"/>
  <c r="H88" i="2"/>
  <c r="I88" i="2"/>
  <c r="J88" i="2"/>
  <c r="K88" i="2"/>
  <c r="L88" i="2"/>
  <c r="N88" i="2"/>
  <c r="C89" i="2"/>
  <c r="D89" i="2"/>
  <c r="E89" i="2"/>
  <c r="F89" i="2"/>
  <c r="G89" i="2"/>
  <c r="H89" i="2"/>
  <c r="I89" i="2"/>
  <c r="J89" i="2"/>
  <c r="K89" i="2"/>
  <c r="L89" i="2"/>
  <c r="N89" i="2"/>
  <c r="C90" i="2"/>
  <c r="D90" i="2"/>
  <c r="E90" i="2"/>
  <c r="F90" i="2"/>
  <c r="G90" i="2"/>
  <c r="H90" i="2"/>
  <c r="I90" i="2"/>
  <c r="J90" i="2"/>
  <c r="K90" i="2"/>
  <c r="L90" i="2"/>
  <c r="N90" i="2"/>
  <c r="C80" i="2"/>
  <c r="D80" i="2"/>
  <c r="E80" i="2"/>
  <c r="F80" i="2"/>
  <c r="G80" i="2"/>
  <c r="H80" i="2"/>
  <c r="I80" i="2"/>
  <c r="J80" i="2"/>
  <c r="K80" i="2"/>
  <c r="L80" i="2"/>
  <c r="N80" i="2"/>
  <c r="C81" i="2"/>
  <c r="D81" i="2"/>
  <c r="E81" i="2"/>
  <c r="F81" i="2"/>
  <c r="G81" i="2"/>
  <c r="H81" i="2"/>
  <c r="I81" i="2"/>
  <c r="J81" i="2"/>
  <c r="K81" i="2"/>
  <c r="L81" i="2"/>
  <c r="N81" i="2"/>
  <c r="C82" i="2"/>
  <c r="D82" i="2"/>
  <c r="E82" i="2"/>
  <c r="F82" i="2"/>
  <c r="G82" i="2"/>
  <c r="H82" i="2"/>
  <c r="I82" i="2"/>
  <c r="J82" i="2"/>
  <c r="K82" i="2"/>
  <c r="L82" i="2"/>
  <c r="N82" i="2"/>
  <c r="C83" i="2"/>
  <c r="D83" i="2"/>
  <c r="E83" i="2"/>
  <c r="F83" i="2"/>
  <c r="G83" i="2"/>
  <c r="H83" i="2"/>
  <c r="I83" i="2"/>
  <c r="J83" i="2"/>
  <c r="K83" i="2"/>
  <c r="L83" i="2"/>
  <c r="N83" i="2"/>
  <c r="C84" i="2"/>
  <c r="D84" i="2"/>
  <c r="E84" i="2"/>
  <c r="F84" i="2"/>
  <c r="G84" i="2"/>
  <c r="H84" i="2"/>
  <c r="I84" i="2"/>
  <c r="J84" i="2"/>
  <c r="K84" i="2"/>
  <c r="L84" i="2"/>
  <c r="N84" i="2"/>
  <c r="C85" i="2"/>
  <c r="D85" i="2"/>
  <c r="E85" i="2"/>
  <c r="F85" i="2"/>
  <c r="G85" i="2"/>
  <c r="H85" i="2"/>
  <c r="I85" i="2"/>
  <c r="J85" i="2"/>
  <c r="K85" i="2"/>
  <c r="L85" i="2"/>
  <c r="N85" i="2"/>
  <c r="C59" i="2"/>
  <c r="D59" i="2"/>
  <c r="E59" i="2"/>
  <c r="F59" i="2"/>
  <c r="G59" i="2"/>
  <c r="H59" i="2"/>
  <c r="I59" i="2"/>
  <c r="J59" i="2"/>
  <c r="K59" i="2"/>
  <c r="L59" i="2"/>
  <c r="N59" i="2"/>
  <c r="C86" i="2"/>
  <c r="D86" i="2"/>
  <c r="E86" i="2"/>
  <c r="F86" i="2"/>
  <c r="G86" i="2"/>
  <c r="H86" i="2"/>
  <c r="I86" i="2"/>
  <c r="J86" i="2"/>
  <c r="K86" i="2"/>
  <c r="L86" i="2"/>
  <c r="N86" i="2"/>
  <c r="C132" i="2"/>
  <c r="D132" i="2"/>
  <c r="E132" i="2"/>
  <c r="F132" i="2"/>
  <c r="G132" i="2"/>
  <c r="H132" i="2"/>
  <c r="I132" i="2"/>
  <c r="J132" i="2"/>
  <c r="K132" i="2"/>
  <c r="L132" i="2"/>
  <c r="N132" i="2"/>
  <c r="C133" i="2"/>
  <c r="D133" i="2"/>
  <c r="E133" i="2"/>
  <c r="F133" i="2"/>
  <c r="G133" i="2"/>
  <c r="H133" i="2"/>
  <c r="I133" i="2"/>
  <c r="J133" i="2"/>
  <c r="K133" i="2"/>
  <c r="L133" i="2"/>
  <c r="N133" i="2"/>
  <c r="C38" i="2"/>
  <c r="D38" i="2"/>
  <c r="E38" i="2"/>
  <c r="F38" i="2"/>
  <c r="G38" i="2"/>
  <c r="H38" i="2"/>
  <c r="I38" i="2"/>
  <c r="J38" i="2"/>
  <c r="K38" i="2"/>
  <c r="L38" i="2"/>
  <c r="N38" i="2"/>
  <c r="C79" i="2"/>
  <c r="D79" i="2"/>
  <c r="E79" i="2"/>
  <c r="F79" i="2"/>
  <c r="G79" i="2"/>
  <c r="H79" i="2"/>
  <c r="I79" i="2"/>
  <c r="J79" i="2"/>
  <c r="K79" i="2"/>
  <c r="L79" i="2"/>
  <c r="N79" i="2"/>
  <c r="C76" i="2"/>
  <c r="D76" i="2"/>
  <c r="E76" i="2"/>
  <c r="F76" i="2"/>
  <c r="G76" i="2"/>
  <c r="H76" i="2"/>
  <c r="I76" i="2"/>
  <c r="J76" i="2"/>
  <c r="K76" i="2"/>
  <c r="L76" i="2"/>
  <c r="N76" i="2"/>
  <c r="C77" i="2"/>
  <c r="D77" i="2"/>
  <c r="E77" i="2"/>
  <c r="F77" i="2"/>
  <c r="G77" i="2"/>
  <c r="H77" i="2"/>
  <c r="I77" i="2"/>
  <c r="J77" i="2"/>
  <c r="K77" i="2"/>
  <c r="L77" i="2"/>
  <c r="N77" i="2"/>
  <c r="C78" i="2"/>
  <c r="D78" i="2"/>
  <c r="E78" i="2"/>
  <c r="F78" i="2"/>
  <c r="G78" i="2"/>
  <c r="H78" i="2"/>
  <c r="I78" i="2"/>
  <c r="J78" i="2"/>
  <c r="K78" i="2"/>
  <c r="L78" i="2"/>
  <c r="N78" i="2"/>
  <c r="C131" i="2"/>
  <c r="D131" i="2"/>
  <c r="E131" i="2"/>
  <c r="F131" i="2"/>
  <c r="G131" i="2"/>
  <c r="H131" i="2"/>
  <c r="I131" i="2"/>
  <c r="J131" i="2"/>
  <c r="K131" i="2"/>
  <c r="L131" i="2"/>
  <c r="N131" i="2"/>
  <c r="C58" i="2"/>
  <c r="D58" i="2"/>
  <c r="E58" i="2"/>
  <c r="F58" i="2"/>
  <c r="G58" i="2"/>
  <c r="H58" i="2"/>
  <c r="I58" i="2"/>
  <c r="J58" i="2"/>
  <c r="K58" i="2"/>
  <c r="L58" i="2"/>
  <c r="N58" i="2"/>
  <c r="C37" i="2"/>
  <c r="D37" i="2"/>
  <c r="E37" i="2"/>
  <c r="F37" i="2"/>
  <c r="G37" i="2"/>
  <c r="H37" i="2"/>
  <c r="I37" i="2"/>
  <c r="J37" i="2"/>
  <c r="K37" i="2"/>
  <c r="L37" i="2"/>
  <c r="N37" i="2"/>
  <c r="C72" i="2"/>
  <c r="D72" i="2"/>
  <c r="E72" i="2"/>
  <c r="F72" i="2"/>
  <c r="G72" i="2"/>
  <c r="H72" i="2"/>
  <c r="I72" i="2"/>
  <c r="J72" i="2"/>
  <c r="K72" i="2"/>
  <c r="L72" i="2"/>
  <c r="N72" i="2"/>
  <c r="C73" i="2"/>
  <c r="D73" i="2"/>
  <c r="E73" i="2"/>
  <c r="F73" i="2"/>
  <c r="G73" i="2"/>
  <c r="H73" i="2"/>
  <c r="I73" i="2"/>
  <c r="J73" i="2"/>
  <c r="K73" i="2"/>
  <c r="L73" i="2"/>
  <c r="N73" i="2"/>
  <c r="C74" i="2"/>
  <c r="D74" i="2"/>
  <c r="E74" i="2"/>
  <c r="F74" i="2"/>
  <c r="G74" i="2"/>
  <c r="H74" i="2"/>
  <c r="I74" i="2"/>
  <c r="J74" i="2"/>
  <c r="K74" i="2"/>
  <c r="L74" i="2"/>
  <c r="N74" i="2"/>
  <c r="C75" i="2"/>
  <c r="D75" i="2"/>
  <c r="E75" i="2"/>
  <c r="F75" i="2"/>
  <c r="G75" i="2"/>
  <c r="H75" i="2"/>
  <c r="I75" i="2"/>
  <c r="J75" i="2"/>
  <c r="K75" i="2"/>
  <c r="L75" i="2"/>
  <c r="N75" i="2"/>
  <c r="C71" i="2"/>
  <c r="D71" i="2"/>
  <c r="E71" i="2"/>
  <c r="F71" i="2"/>
  <c r="G71" i="2"/>
  <c r="H71" i="2"/>
  <c r="I71" i="2"/>
  <c r="J71" i="2"/>
  <c r="K71" i="2"/>
  <c r="L71" i="2"/>
  <c r="N71" i="2"/>
  <c r="C129" i="2"/>
  <c r="D129" i="2"/>
  <c r="E129" i="2"/>
  <c r="F129" i="2"/>
  <c r="G129" i="2"/>
  <c r="H129" i="2"/>
  <c r="I129" i="2"/>
  <c r="J129" i="2"/>
  <c r="K129" i="2"/>
  <c r="L129" i="2"/>
  <c r="N129" i="2"/>
  <c r="C130" i="2"/>
  <c r="D130" i="2"/>
  <c r="E130" i="2"/>
  <c r="F130" i="2"/>
  <c r="G130" i="2"/>
  <c r="H130" i="2"/>
  <c r="I130" i="2"/>
  <c r="J130" i="2"/>
  <c r="K130" i="2"/>
  <c r="L130" i="2"/>
  <c r="N130" i="2"/>
  <c r="C36" i="2"/>
  <c r="D36" i="2"/>
  <c r="E36" i="2"/>
  <c r="F36" i="2"/>
  <c r="G36" i="2"/>
  <c r="H36" i="2"/>
  <c r="I36" i="2"/>
  <c r="J36" i="2"/>
  <c r="K36" i="2"/>
  <c r="L36" i="2"/>
  <c r="N36" i="2"/>
  <c r="C56" i="2"/>
  <c r="D56" i="2"/>
  <c r="E56" i="2"/>
  <c r="F56" i="2"/>
  <c r="G56" i="2"/>
  <c r="H56" i="2"/>
  <c r="I56" i="2"/>
  <c r="J56" i="2"/>
  <c r="K56" i="2"/>
  <c r="L56" i="2"/>
  <c r="N56" i="2"/>
  <c r="C57" i="2"/>
  <c r="D57" i="2"/>
  <c r="E57" i="2"/>
  <c r="F57" i="2"/>
  <c r="G57" i="2"/>
  <c r="H57" i="2"/>
  <c r="I57" i="2"/>
  <c r="J57" i="2"/>
  <c r="K57" i="2"/>
  <c r="L57" i="2"/>
  <c r="N57" i="2"/>
  <c r="C67" i="2"/>
  <c r="D67" i="2"/>
  <c r="E67" i="2"/>
  <c r="F67" i="2"/>
  <c r="G67" i="2"/>
  <c r="H67" i="2"/>
  <c r="I67" i="2"/>
  <c r="J67" i="2"/>
  <c r="K67" i="2"/>
  <c r="L67" i="2"/>
  <c r="N67" i="2"/>
  <c r="C68" i="2"/>
  <c r="D68" i="2"/>
  <c r="E68" i="2"/>
  <c r="F68" i="2"/>
  <c r="G68" i="2"/>
  <c r="H68" i="2"/>
  <c r="I68" i="2"/>
  <c r="J68" i="2"/>
  <c r="K68" i="2"/>
  <c r="L68" i="2"/>
  <c r="N68" i="2"/>
  <c r="C69" i="2"/>
  <c r="D69" i="2"/>
  <c r="E69" i="2"/>
  <c r="F69" i="2"/>
  <c r="G69" i="2"/>
  <c r="H69" i="2"/>
  <c r="I69" i="2"/>
  <c r="J69" i="2"/>
  <c r="K69" i="2"/>
  <c r="L69" i="2"/>
  <c r="N69" i="2"/>
  <c r="C70" i="2"/>
  <c r="D70" i="2"/>
  <c r="E70" i="2"/>
  <c r="F70" i="2"/>
  <c r="G70" i="2"/>
  <c r="H70" i="2"/>
  <c r="I70" i="2"/>
  <c r="J70" i="2"/>
  <c r="K70" i="2"/>
  <c r="L70" i="2"/>
  <c r="N70" i="2"/>
  <c r="C35" i="2"/>
  <c r="D35" i="2"/>
  <c r="E35" i="2"/>
  <c r="F35" i="2"/>
  <c r="G35" i="2"/>
  <c r="H35" i="2"/>
  <c r="I35" i="2"/>
  <c r="J35" i="2"/>
  <c r="K35" i="2"/>
  <c r="L35" i="2"/>
  <c r="N35" i="2"/>
  <c r="C48" i="2"/>
  <c r="D48" i="2"/>
  <c r="E48" i="2"/>
  <c r="F48" i="2"/>
  <c r="G48" i="2"/>
  <c r="H48" i="2"/>
  <c r="I48" i="2"/>
  <c r="J48" i="2"/>
  <c r="K48" i="2"/>
  <c r="L48" i="2"/>
  <c r="N48" i="2"/>
  <c r="C49" i="2"/>
  <c r="D49" i="2"/>
  <c r="E49" i="2"/>
  <c r="F49" i="2"/>
  <c r="G49" i="2"/>
  <c r="H49" i="2"/>
  <c r="I49" i="2"/>
  <c r="J49" i="2"/>
  <c r="K49" i="2"/>
  <c r="L49" i="2"/>
  <c r="N49" i="2"/>
  <c r="C50" i="2"/>
  <c r="D50" i="2"/>
  <c r="E50" i="2"/>
  <c r="F50" i="2"/>
  <c r="G50" i="2"/>
  <c r="H50" i="2"/>
  <c r="I50" i="2"/>
  <c r="J50" i="2"/>
  <c r="K50" i="2"/>
  <c r="L50" i="2"/>
  <c r="N50" i="2"/>
  <c r="C51" i="2"/>
  <c r="D51" i="2"/>
  <c r="E51" i="2"/>
  <c r="F51" i="2"/>
  <c r="G51" i="2"/>
  <c r="H51" i="2"/>
  <c r="I51" i="2"/>
  <c r="J51" i="2"/>
  <c r="K51" i="2"/>
  <c r="L51" i="2"/>
  <c r="N51" i="2"/>
  <c r="C52" i="2"/>
  <c r="D52" i="2"/>
  <c r="E52" i="2"/>
  <c r="F52" i="2"/>
  <c r="G52" i="2"/>
  <c r="H52" i="2"/>
  <c r="I52" i="2"/>
  <c r="J52" i="2"/>
  <c r="K52" i="2"/>
  <c r="L52" i="2"/>
  <c r="N52" i="2"/>
  <c r="C126" i="2"/>
  <c r="D126" i="2"/>
  <c r="E126" i="2"/>
  <c r="F126" i="2"/>
  <c r="G126" i="2"/>
  <c r="H126" i="2"/>
  <c r="I126" i="2"/>
  <c r="J126" i="2"/>
  <c r="K126" i="2"/>
  <c r="L126" i="2"/>
  <c r="N126" i="2"/>
  <c r="C127" i="2"/>
  <c r="D127" i="2"/>
  <c r="E127" i="2"/>
  <c r="F127" i="2"/>
  <c r="G127" i="2"/>
  <c r="H127" i="2"/>
  <c r="I127" i="2"/>
  <c r="J127" i="2"/>
  <c r="K127" i="2"/>
  <c r="L127" i="2"/>
  <c r="N127" i="2"/>
  <c r="C53" i="2"/>
  <c r="D53" i="2"/>
  <c r="E53" i="2"/>
  <c r="F53" i="2"/>
  <c r="G53" i="2"/>
  <c r="H53" i="2"/>
  <c r="I53" i="2"/>
  <c r="J53" i="2"/>
  <c r="K53" i="2"/>
  <c r="L53" i="2"/>
  <c r="N53" i="2"/>
  <c r="C54" i="2"/>
  <c r="D54" i="2"/>
  <c r="E54" i="2"/>
  <c r="F54" i="2"/>
  <c r="G54" i="2"/>
  <c r="H54" i="2"/>
  <c r="I54" i="2"/>
  <c r="J54" i="2"/>
  <c r="K54" i="2"/>
  <c r="L54" i="2"/>
  <c r="N54" i="2"/>
  <c r="C55" i="2"/>
  <c r="D55" i="2"/>
  <c r="E55" i="2"/>
  <c r="F55" i="2"/>
  <c r="G55" i="2"/>
  <c r="H55" i="2"/>
  <c r="I55" i="2"/>
  <c r="J55" i="2"/>
  <c r="K55" i="2"/>
  <c r="L55" i="2"/>
  <c r="N55" i="2"/>
  <c r="C128" i="2"/>
  <c r="D128" i="2"/>
  <c r="E128" i="2"/>
  <c r="F128" i="2"/>
  <c r="G128" i="2"/>
  <c r="H128" i="2"/>
  <c r="I128" i="2"/>
  <c r="J128" i="2"/>
  <c r="K128" i="2"/>
  <c r="L128" i="2"/>
  <c r="N128" i="2"/>
  <c r="C125" i="2"/>
  <c r="D125" i="2"/>
  <c r="E125" i="2"/>
  <c r="F125" i="2"/>
  <c r="G125" i="2"/>
  <c r="H125" i="2"/>
  <c r="I125" i="2"/>
  <c r="J125" i="2"/>
  <c r="K125" i="2"/>
  <c r="L125" i="2"/>
  <c r="N125" i="2"/>
  <c r="C14" i="2"/>
  <c r="D14" i="2"/>
  <c r="E14" i="2"/>
  <c r="F14" i="2"/>
  <c r="G14" i="2"/>
  <c r="H14" i="2"/>
  <c r="I14" i="2"/>
  <c r="J14" i="2"/>
  <c r="K14" i="2"/>
  <c r="L14" i="2"/>
  <c r="N14" i="2"/>
  <c r="C15" i="2"/>
  <c r="D15" i="2"/>
  <c r="E15" i="2"/>
  <c r="F15" i="2"/>
  <c r="G15" i="2"/>
  <c r="H15" i="2"/>
  <c r="I15" i="2"/>
  <c r="J15" i="2"/>
  <c r="K15" i="2"/>
  <c r="L15" i="2"/>
  <c r="N15" i="2"/>
  <c r="C16" i="2"/>
  <c r="D16" i="2"/>
  <c r="E16" i="2"/>
  <c r="F16" i="2"/>
  <c r="G16" i="2"/>
  <c r="H16" i="2"/>
  <c r="I16" i="2"/>
  <c r="J16" i="2"/>
  <c r="K16" i="2"/>
  <c r="L16" i="2"/>
  <c r="N16" i="2"/>
  <c r="C124" i="2"/>
  <c r="D124" i="2"/>
  <c r="E124" i="2"/>
  <c r="F124" i="2"/>
  <c r="G124" i="2"/>
  <c r="H124" i="2"/>
  <c r="I124" i="2"/>
  <c r="J124" i="2"/>
  <c r="K124" i="2"/>
  <c r="L124" i="2"/>
  <c r="N124" i="2"/>
  <c r="L47" i="2"/>
  <c r="L46" i="2"/>
  <c r="L45" i="2"/>
  <c r="L44" i="2"/>
  <c r="C32" i="2"/>
  <c r="D32" i="2"/>
  <c r="E32" i="2"/>
  <c r="F32" i="2"/>
  <c r="G32" i="2"/>
  <c r="H32" i="2"/>
  <c r="I32" i="2"/>
  <c r="J32" i="2"/>
  <c r="K32" i="2"/>
  <c r="L32" i="2"/>
  <c r="N32" i="2"/>
  <c r="C33" i="2"/>
  <c r="D33" i="2"/>
  <c r="E33" i="2"/>
  <c r="F33" i="2"/>
  <c r="G33" i="2"/>
  <c r="H33" i="2"/>
  <c r="I33" i="2"/>
  <c r="J33" i="2"/>
  <c r="K33" i="2"/>
  <c r="L33" i="2"/>
  <c r="N33" i="2"/>
  <c r="C34" i="2"/>
  <c r="D34" i="2"/>
  <c r="E34" i="2"/>
  <c r="F34" i="2"/>
  <c r="G34" i="2"/>
  <c r="H34" i="2"/>
  <c r="I34" i="2"/>
  <c r="J34" i="2"/>
  <c r="K34" i="2"/>
  <c r="L34" i="2"/>
  <c r="N34" i="2"/>
  <c r="C44" i="2"/>
  <c r="D44" i="2"/>
  <c r="E44" i="2"/>
  <c r="F44" i="2"/>
  <c r="G44" i="2"/>
  <c r="H44" i="2"/>
  <c r="I44" i="2"/>
  <c r="J44" i="2"/>
  <c r="K44" i="2"/>
  <c r="N44" i="2"/>
  <c r="C45" i="2"/>
  <c r="D45" i="2"/>
  <c r="E45" i="2"/>
  <c r="F45" i="2"/>
  <c r="G45" i="2"/>
  <c r="H45" i="2"/>
  <c r="I45" i="2"/>
  <c r="J45" i="2"/>
  <c r="K45" i="2"/>
  <c r="N45" i="2"/>
  <c r="C46" i="2"/>
  <c r="D46" i="2"/>
  <c r="E46" i="2"/>
  <c r="F46" i="2"/>
  <c r="G46" i="2"/>
  <c r="H46" i="2"/>
  <c r="I46" i="2"/>
  <c r="J46" i="2"/>
  <c r="K46" i="2"/>
  <c r="N46" i="2"/>
  <c r="C47" i="2"/>
  <c r="D47" i="2"/>
  <c r="E47" i="2"/>
  <c r="F47" i="2"/>
  <c r="G47" i="2"/>
  <c r="H47" i="2"/>
  <c r="I47" i="2"/>
  <c r="J47" i="2"/>
  <c r="K47" i="2"/>
  <c r="N47" i="2"/>
  <c r="C11" i="2"/>
  <c r="D11" i="2"/>
  <c r="E11" i="2"/>
  <c r="F11" i="2"/>
  <c r="G11" i="2"/>
  <c r="H11" i="2"/>
  <c r="I11" i="2"/>
  <c r="J11" i="2"/>
  <c r="K11" i="2"/>
  <c r="L11" i="2"/>
  <c r="N11" i="2"/>
  <c r="C12" i="2"/>
  <c r="D12" i="2"/>
  <c r="E12" i="2"/>
  <c r="F12" i="2"/>
  <c r="G12" i="2"/>
  <c r="H12" i="2"/>
  <c r="I12" i="2"/>
  <c r="J12" i="2"/>
  <c r="K12" i="2"/>
  <c r="L12" i="2"/>
  <c r="N12" i="2"/>
  <c r="C13" i="2"/>
  <c r="D13" i="2"/>
  <c r="E13" i="2"/>
  <c r="F13" i="2"/>
  <c r="G13" i="2"/>
  <c r="H13" i="2"/>
  <c r="I13" i="2"/>
  <c r="J13" i="2"/>
  <c r="K13" i="2"/>
  <c r="L13" i="2"/>
  <c r="N13" i="2"/>
  <c r="C31" i="2"/>
  <c r="D31" i="2"/>
  <c r="E31" i="2"/>
  <c r="F31" i="2"/>
  <c r="G31" i="2"/>
  <c r="H31" i="2"/>
  <c r="I31" i="2"/>
  <c r="J31" i="2"/>
  <c r="K31" i="2"/>
  <c r="L31" i="2"/>
  <c r="N31" i="2"/>
  <c r="C121" i="2"/>
  <c r="D121" i="2"/>
  <c r="E121" i="2"/>
  <c r="F121" i="2"/>
  <c r="G121" i="2"/>
  <c r="H121" i="2"/>
  <c r="I121" i="2"/>
  <c r="J121" i="2"/>
  <c r="K121" i="2"/>
  <c r="L121" i="2"/>
  <c r="N121" i="2"/>
  <c r="C122" i="2"/>
  <c r="D122" i="2"/>
  <c r="E122" i="2"/>
  <c r="F122" i="2"/>
  <c r="G122" i="2"/>
  <c r="H122" i="2"/>
  <c r="I122" i="2"/>
  <c r="J122" i="2"/>
  <c r="K122" i="2"/>
  <c r="L122" i="2"/>
  <c r="N122" i="2"/>
  <c r="C123" i="2"/>
  <c r="D123" i="2"/>
  <c r="E123" i="2"/>
  <c r="F123" i="2"/>
  <c r="G123" i="2"/>
  <c r="H123" i="2"/>
  <c r="I123" i="2"/>
  <c r="J123" i="2"/>
  <c r="K123" i="2"/>
  <c r="N123" i="2"/>
  <c r="C28" i="2"/>
  <c r="D28" i="2"/>
  <c r="E28" i="2"/>
  <c r="F28" i="2"/>
  <c r="G28" i="2"/>
  <c r="H28" i="2"/>
  <c r="I28" i="2"/>
  <c r="J28" i="2"/>
  <c r="K28" i="2"/>
  <c r="L28" i="2"/>
  <c r="N28" i="2"/>
  <c r="C29" i="2"/>
  <c r="D29" i="2"/>
  <c r="E29" i="2"/>
  <c r="F29" i="2"/>
  <c r="G29" i="2"/>
  <c r="H29" i="2"/>
  <c r="I29" i="2"/>
  <c r="J29" i="2"/>
  <c r="K29" i="2"/>
  <c r="L29" i="2"/>
  <c r="N29" i="2"/>
  <c r="C30" i="2"/>
  <c r="D30" i="2"/>
  <c r="E30" i="2"/>
  <c r="F30" i="2"/>
  <c r="G30" i="2"/>
  <c r="H30" i="2"/>
  <c r="I30" i="2"/>
  <c r="J30" i="2"/>
  <c r="K30" i="2"/>
  <c r="L30" i="2"/>
  <c r="N30" i="2"/>
  <c r="C41" i="2"/>
  <c r="D41" i="2"/>
  <c r="E41" i="2"/>
  <c r="F41" i="2"/>
  <c r="G41" i="2"/>
  <c r="H41" i="2"/>
  <c r="I41" i="2"/>
  <c r="J41" i="2"/>
  <c r="K41" i="2"/>
  <c r="L41" i="2"/>
  <c r="N41" i="2"/>
  <c r="C42" i="2"/>
  <c r="D42" i="2"/>
  <c r="E42" i="2"/>
  <c r="F42" i="2"/>
  <c r="G42" i="2"/>
  <c r="H42" i="2"/>
  <c r="I42" i="2"/>
  <c r="J42" i="2"/>
  <c r="K42" i="2"/>
  <c r="L42" i="2"/>
  <c r="N42" i="2"/>
  <c r="C43" i="2"/>
  <c r="D43" i="2"/>
  <c r="E43" i="2"/>
  <c r="F43" i="2"/>
  <c r="G43" i="2"/>
  <c r="H43" i="2"/>
  <c r="I43" i="2"/>
  <c r="J43" i="2"/>
  <c r="K43" i="2"/>
  <c r="L43" i="2"/>
  <c r="N43" i="2"/>
  <c r="C20" i="2"/>
  <c r="D20" i="2"/>
  <c r="E20" i="2"/>
  <c r="F20" i="2"/>
  <c r="G20" i="2"/>
  <c r="H20" i="2"/>
  <c r="I20" i="2"/>
  <c r="J20" i="2"/>
  <c r="K20" i="2"/>
  <c r="L20" i="2"/>
  <c r="N20" i="2"/>
  <c r="C21" i="2"/>
  <c r="D21" i="2"/>
  <c r="E21" i="2"/>
  <c r="F21" i="2"/>
  <c r="G21" i="2"/>
  <c r="H21" i="2"/>
  <c r="I21" i="2"/>
  <c r="J21" i="2"/>
  <c r="K21" i="2"/>
  <c r="L21" i="2"/>
  <c r="N21" i="2"/>
  <c r="C22" i="2"/>
  <c r="D22" i="2"/>
  <c r="E22" i="2"/>
  <c r="F22" i="2"/>
  <c r="G22" i="2"/>
  <c r="H22" i="2"/>
  <c r="I22" i="2"/>
  <c r="J22" i="2"/>
  <c r="K22" i="2"/>
  <c r="L22" i="2"/>
  <c r="N22" i="2"/>
  <c r="C23" i="2"/>
  <c r="D23" i="2"/>
  <c r="E23" i="2"/>
  <c r="F23" i="2"/>
  <c r="G23" i="2"/>
  <c r="H23" i="2"/>
  <c r="I23" i="2"/>
  <c r="J23" i="2"/>
  <c r="K23" i="2"/>
  <c r="L23" i="2"/>
  <c r="N23" i="2"/>
  <c r="C24" i="2"/>
  <c r="D24" i="2"/>
  <c r="E24" i="2"/>
  <c r="F24" i="2"/>
  <c r="G24" i="2"/>
  <c r="H24" i="2"/>
  <c r="I24" i="2"/>
  <c r="J24" i="2"/>
  <c r="K24" i="2"/>
  <c r="L24" i="2"/>
  <c r="N24" i="2"/>
  <c r="C25" i="2"/>
  <c r="D25" i="2"/>
  <c r="E25" i="2"/>
  <c r="F25" i="2"/>
  <c r="G25" i="2"/>
  <c r="H25" i="2"/>
  <c r="I25" i="2"/>
  <c r="J25" i="2"/>
  <c r="K25" i="2"/>
  <c r="L25" i="2"/>
  <c r="N25" i="2"/>
  <c r="C26" i="2"/>
  <c r="D26" i="2"/>
  <c r="E26" i="2"/>
  <c r="F26" i="2"/>
  <c r="G26" i="2"/>
  <c r="H26" i="2"/>
  <c r="I26" i="2"/>
  <c r="J26" i="2"/>
  <c r="K26" i="2"/>
  <c r="L26" i="2"/>
  <c r="N26" i="2"/>
  <c r="C27" i="2"/>
  <c r="D27" i="2"/>
  <c r="E27" i="2"/>
  <c r="F27" i="2"/>
  <c r="G27" i="2"/>
  <c r="H27" i="2"/>
  <c r="I27" i="2"/>
  <c r="J27" i="2"/>
  <c r="K27" i="2"/>
  <c r="L27" i="2"/>
  <c r="N27" i="2"/>
  <c r="C5" i="2"/>
  <c r="D5" i="2"/>
  <c r="E5" i="2"/>
  <c r="F5" i="2"/>
  <c r="G5" i="2"/>
  <c r="H5" i="2"/>
  <c r="I5" i="2"/>
  <c r="J5" i="2"/>
  <c r="K5" i="2"/>
  <c r="L5" i="2"/>
  <c r="N5" i="2"/>
  <c r="C6" i="2"/>
  <c r="D6" i="2"/>
  <c r="E6" i="2"/>
  <c r="F6" i="2"/>
  <c r="G6" i="2"/>
  <c r="H6" i="2"/>
  <c r="I6" i="2"/>
  <c r="J6" i="2"/>
  <c r="K6" i="2"/>
  <c r="L6" i="2"/>
  <c r="N6" i="2"/>
  <c r="C7" i="2"/>
  <c r="D7" i="2"/>
  <c r="E7" i="2"/>
  <c r="F7" i="2"/>
  <c r="G7" i="2"/>
  <c r="H7" i="2"/>
  <c r="I7" i="2"/>
  <c r="J7" i="2"/>
  <c r="K7" i="2"/>
  <c r="N7" i="2"/>
  <c r="C8" i="2"/>
  <c r="D8" i="2"/>
  <c r="E8" i="2"/>
  <c r="F8" i="2"/>
  <c r="G8" i="2"/>
  <c r="H8" i="2"/>
  <c r="I8" i="2"/>
  <c r="J8" i="2"/>
  <c r="K8" i="2"/>
  <c r="L8" i="2"/>
  <c r="N8" i="2"/>
  <c r="C9" i="2"/>
  <c r="D9" i="2"/>
  <c r="E9" i="2"/>
  <c r="F9" i="2"/>
  <c r="G9" i="2"/>
  <c r="H9" i="2"/>
  <c r="I9" i="2"/>
  <c r="J9" i="2"/>
  <c r="K9" i="2"/>
  <c r="L9" i="2"/>
  <c r="N9" i="2"/>
  <c r="C10" i="2"/>
  <c r="D10" i="2"/>
  <c r="E10" i="2"/>
  <c r="F10" i="2"/>
  <c r="G10" i="2"/>
  <c r="H10" i="2"/>
  <c r="I10" i="2"/>
  <c r="J10" i="2"/>
  <c r="K10" i="2"/>
  <c r="L10" i="2"/>
  <c r="N10" i="2"/>
  <c r="N4" i="2"/>
  <c r="K4" i="2"/>
  <c r="J4" i="2"/>
  <c r="I4" i="2"/>
  <c r="H4" i="2"/>
  <c r="G4" i="2"/>
  <c r="F4" i="2"/>
  <c r="E4" i="2"/>
  <c r="D4" i="2"/>
  <c r="C4" i="2"/>
  <c r="N118" i="2"/>
  <c r="N117" i="2"/>
  <c r="N116" i="2"/>
  <c r="N115" i="2"/>
  <c r="N114" i="2"/>
  <c r="N113" i="2"/>
  <c r="N112" i="2"/>
  <c r="P119" i="2"/>
  <c r="P143" i="2" s="1"/>
  <c r="O119" i="2"/>
  <c r="O143" i="2" s="1"/>
  <c r="D118" i="2"/>
  <c r="D117" i="2"/>
  <c r="D116" i="2"/>
  <c r="D115" i="2"/>
  <c r="D114" i="2"/>
  <c r="D113" i="2"/>
  <c r="C118" i="2"/>
  <c r="C117" i="2"/>
  <c r="C116" i="2"/>
  <c r="C115" i="2"/>
  <c r="C114" i="2"/>
  <c r="C113" i="2"/>
  <c r="L118" i="2"/>
  <c r="M118" i="2" s="1"/>
  <c r="L117" i="2"/>
  <c r="M117" i="2" s="1"/>
  <c r="L116" i="2"/>
  <c r="M116" i="2" s="1"/>
  <c r="L115" i="2"/>
  <c r="M115" i="2" s="1"/>
  <c r="L114" i="2"/>
  <c r="M114" i="2" s="1"/>
  <c r="L112" i="2"/>
  <c r="M112" i="2" s="1"/>
  <c r="L113" i="2"/>
  <c r="M113" i="2" s="1"/>
  <c r="D112" i="2"/>
  <c r="C112" i="2"/>
  <c r="N145" i="1"/>
  <c r="O145" i="1" s="1"/>
  <c r="W145" i="1"/>
  <c r="X143" i="4"/>
  <c r="N146" i="1"/>
  <c r="P146" i="1"/>
  <c r="P144" i="4" s="1"/>
  <c r="W146" i="1"/>
  <c r="X144" i="4"/>
  <c r="N147" i="1"/>
  <c r="P147" i="1"/>
  <c r="P145" i="4" s="1"/>
  <c r="W147" i="1"/>
  <c r="X145" i="4"/>
  <c r="N148" i="1"/>
  <c r="P148" i="1"/>
  <c r="P146" i="4" s="1"/>
  <c r="W148" i="1"/>
  <c r="X146" i="4"/>
  <c r="N149" i="1"/>
  <c r="P149" i="1"/>
  <c r="P147" i="4" s="1"/>
  <c r="W149" i="1"/>
  <c r="X147" i="4"/>
  <c r="J156" i="1"/>
  <c r="K156" i="1"/>
  <c r="J151" i="1"/>
  <c r="K151" i="1"/>
  <c r="J28" i="1"/>
  <c r="J45" i="1"/>
  <c r="J63" i="1"/>
  <c r="J77" i="1"/>
  <c r="J93" i="1"/>
  <c r="J107" i="1"/>
  <c r="K107" i="1"/>
  <c r="J135" i="1"/>
  <c r="K135" i="1"/>
  <c r="J122" i="1"/>
  <c r="K122" i="1"/>
  <c r="N132" i="1"/>
  <c r="P132" i="1"/>
  <c r="P130" i="4" s="1"/>
  <c r="W132" i="1"/>
  <c r="X130" i="4"/>
  <c r="N133" i="1"/>
  <c r="P133" i="1"/>
  <c r="P131" i="4" s="1"/>
  <c r="W133" i="1"/>
  <c r="X131" i="4"/>
  <c r="N116" i="1"/>
  <c r="P116" i="1"/>
  <c r="P114" i="4" s="1"/>
  <c r="W116" i="1"/>
  <c r="X114" i="4"/>
  <c r="N117" i="1"/>
  <c r="P117" i="1"/>
  <c r="P115" i="4" s="1"/>
  <c r="W117" i="1"/>
  <c r="X115" i="4"/>
  <c r="N118" i="1"/>
  <c r="P118" i="1"/>
  <c r="P116" i="4" s="1"/>
  <c r="W118" i="1"/>
  <c r="X116" i="4"/>
  <c r="N119" i="1"/>
  <c r="P119" i="1"/>
  <c r="P117" i="4" s="1"/>
  <c r="W119" i="1"/>
  <c r="X117" i="4"/>
  <c r="N120" i="1"/>
  <c r="P120" i="1"/>
  <c r="P118" i="4" s="1"/>
  <c r="W120" i="1"/>
  <c r="X118" i="4"/>
  <c r="N102" i="1"/>
  <c r="P102" i="1"/>
  <c r="P100" i="4" s="1"/>
  <c r="W102" i="1"/>
  <c r="X100" i="4"/>
  <c r="N103" i="1"/>
  <c r="P103" i="1"/>
  <c r="P101" i="4" s="1"/>
  <c r="W103" i="1"/>
  <c r="X101" i="4"/>
  <c r="N104" i="1"/>
  <c r="P104" i="1"/>
  <c r="P102" i="4" s="1"/>
  <c r="W104" i="1"/>
  <c r="X102" i="4"/>
  <c r="N105" i="1"/>
  <c r="P105" i="1"/>
  <c r="P103" i="4" s="1"/>
  <c r="W105" i="1"/>
  <c r="X103" i="4"/>
  <c r="W87" i="1"/>
  <c r="X85" i="4"/>
  <c r="N87" i="1"/>
  <c r="P87" i="1"/>
  <c r="P85" i="4" s="1"/>
  <c r="K93" i="1"/>
  <c r="N88" i="1"/>
  <c r="P88" i="1"/>
  <c r="P86" i="4" s="1"/>
  <c r="W88" i="1"/>
  <c r="X86" i="4"/>
  <c r="N89" i="1"/>
  <c r="P89" i="1"/>
  <c r="P87" i="4" s="1"/>
  <c r="W89" i="1"/>
  <c r="X87" i="4"/>
  <c r="N90" i="1"/>
  <c r="P90" i="1"/>
  <c r="P88" i="4" s="1"/>
  <c r="W90" i="1"/>
  <c r="X88" i="4"/>
  <c r="N58" i="1"/>
  <c r="P58" i="1"/>
  <c r="P56" i="4" s="1"/>
  <c r="W58" i="1"/>
  <c r="X56" i="4"/>
  <c r="K77" i="1"/>
  <c r="N73" i="1"/>
  <c r="P73" i="1"/>
  <c r="P71" i="4" s="1"/>
  <c r="W73" i="1"/>
  <c r="X71" i="4"/>
  <c r="N74" i="1"/>
  <c r="W74" i="1"/>
  <c r="X72" i="4"/>
  <c r="N75" i="1"/>
  <c r="P75" i="1"/>
  <c r="P73" i="4" s="1"/>
  <c r="W75" i="1"/>
  <c r="X73" i="4"/>
  <c r="V156" i="1"/>
  <c r="Q156" i="1"/>
  <c r="M156" i="1"/>
  <c r="L156" i="1"/>
  <c r="I156" i="1"/>
  <c r="H156" i="1"/>
  <c r="G156" i="1"/>
  <c r="F156" i="1"/>
  <c r="X153" i="4"/>
  <c r="W155" i="1"/>
  <c r="P155" i="1"/>
  <c r="P153" i="4" s="1"/>
  <c r="N155" i="1"/>
  <c r="X152" i="4"/>
  <c r="W154" i="1"/>
  <c r="P154" i="1"/>
  <c r="P152" i="4" s="1"/>
  <c r="N154" i="1"/>
  <c r="V151" i="1"/>
  <c r="Q151" i="1"/>
  <c r="M151" i="1"/>
  <c r="L151" i="1"/>
  <c r="I151" i="1"/>
  <c r="H151" i="1"/>
  <c r="G151" i="1"/>
  <c r="F151" i="1"/>
  <c r="X148" i="4"/>
  <c r="W150" i="1"/>
  <c r="P150" i="1"/>
  <c r="P148" i="4" s="1"/>
  <c r="N150" i="1"/>
  <c r="X142" i="4"/>
  <c r="W144" i="1"/>
  <c r="P144" i="1"/>
  <c r="P142" i="4" s="1"/>
  <c r="N144" i="1"/>
  <c r="X141" i="4"/>
  <c r="W143" i="1"/>
  <c r="P143" i="1"/>
  <c r="P141" i="4" s="1"/>
  <c r="N143" i="1"/>
  <c r="X140" i="4"/>
  <c r="W142" i="1"/>
  <c r="P142" i="1"/>
  <c r="P140" i="4" s="1"/>
  <c r="N142" i="1"/>
  <c r="X139" i="4"/>
  <c r="W141" i="1"/>
  <c r="P141" i="1"/>
  <c r="P139" i="4" s="1"/>
  <c r="N141" i="1"/>
  <c r="X138" i="4"/>
  <c r="W140" i="1"/>
  <c r="P140" i="1"/>
  <c r="P138" i="4" s="1"/>
  <c r="N140" i="1"/>
  <c r="X137" i="4"/>
  <c r="W139" i="1"/>
  <c r="P139" i="1"/>
  <c r="P137" i="4" s="1"/>
  <c r="N139" i="1"/>
  <c r="X136" i="4"/>
  <c r="W138" i="1"/>
  <c r="P138" i="1"/>
  <c r="P136" i="4" s="1"/>
  <c r="N138" i="1"/>
  <c r="V135" i="1"/>
  <c r="Q135" i="1"/>
  <c r="M135" i="1"/>
  <c r="L135" i="1"/>
  <c r="I135" i="1"/>
  <c r="H135" i="1"/>
  <c r="G135" i="1"/>
  <c r="F135" i="1"/>
  <c r="X132" i="4"/>
  <c r="W134" i="1"/>
  <c r="P134" i="1"/>
  <c r="P132" i="4" s="1"/>
  <c r="N134" i="1"/>
  <c r="X129" i="4"/>
  <c r="W131" i="1"/>
  <c r="P131" i="1"/>
  <c r="P129" i="4" s="1"/>
  <c r="N131" i="1"/>
  <c r="X128" i="4"/>
  <c r="W130" i="1"/>
  <c r="P130" i="1"/>
  <c r="P128" i="4" s="1"/>
  <c r="N130" i="1"/>
  <c r="X127" i="4"/>
  <c r="W129" i="1"/>
  <c r="P129" i="1"/>
  <c r="P127" i="4" s="1"/>
  <c r="N129" i="1"/>
  <c r="X126" i="4"/>
  <c r="W128" i="1"/>
  <c r="P128" i="1"/>
  <c r="P126" i="4" s="1"/>
  <c r="N128" i="1"/>
  <c r="X125" i="4"/>
  <c r="W127" i="1"/>
  <c r="P127" i="1"/>
  <c r="P125" i="4" s="1"/>
  <c r="N127" i="1"/>
  <c r="X124" i="4"/>
  <c r="W126" i="1"/>
  <c r="P126" i="1"/>
  <c r="P124" i="4" s="1"/>
  <c r="N126" i="1"/>
  <c r="X123" i="4"/>
  <c r="W125" i="1"/>
  <c r="P125" i="1"/>
  <c r="P123" i="4" s="1"/>
  <c r="N125" i="1"/>
  <c r="V122" i="1"/>
  <c r="Q122" i="1"/>
  <c r="M122" i="1"/>
  <c r="L122" i="1"/>
  <c r="I122" i="1"/>
  <c r="H122" i="1"/>
  <c r="G122" i="1"/>
  <c r="F122" i="1"/>
  <c r="X119" i="4"/>
  <c r="W121" i="1"/>
  <c r="P121" i="1"/>
  <c r="P119" i="4" s="1"/>
  <c r="N121" i="1"/>
  <c r="X113" i="4"/>
  <c r="W115" i="1"/>
  <c r="P115" i="1"/>
  <c r="P113" i="4" s="1"/>
  <c r="N115" i="1"/>
  <c r="X112" i="4"/>
  <c r="W114" i="1"/>
  <c r="P114" i="1"/>
  <c r="P112" i="4" s="1"/>
  <c r="N114" i="1"/>
  <c r="X111" i="4"/>
  <c r="W113" i="1"/>
  <c r="P113" i="1"/>
  <c r="P111" i="4" s="1"/>
  <c r="N113" i="1"/>
  <c r="X110" i="4"/>
  <c r="W112" i="1"/>
  <c r="P112" i="1"/>
  <c r="P110" i="4" s="1"/>
  <c r="N112" i="1"/>
  <c r="X109" i="4"/>
  <c r="W111" i="1"/>
  <c r="P111" i="1"/>
  <c r="P109" i="4" s="1"/>
  <c r="N111" i="1"/>
  <c r="X108" i="4"/>
  <c r="W110" i="1"/>
  <c r="P110" i="1"/>
  <c r="P108" i="4" s="1"/>
  <c r="N110" i="1"/>
  <c r="V107" i="1"/>
  <c r="Q107" i="1"/>
  <c r="M107" i="1"/>
  <c r="L107" i="1"/>
  <c r="I107" i="1"/>
  <c r="H107" i="1"/>
  <c r="G107" i="1"/>
  <c r="F107" i="1"/>
  <c r="X104" i="4"/>
  <c r="W106" i="1"/>
  <c r="P106" i="1"/>
  <c r="P104" i="4" s="1"/>
  <c r="N106" i="1"/>
  <c r="X99" i="4"/>
  <c r="W101" i="1"/>
  <c r="P101" i="1"/>
  <c r="P99" i="4" s="1"/>
  <c r="N101" i="1"/>
  <c r="X98" i="4"/>
  <c r="W100" i="1"/>
  <c r="P100" i="1"/>
  <c r="P98" i="4" s="1"/>
  <c r="N100" i="1"/>
  <c r="X97" i="4"/>
  <c r="W99" i="1"/>
  <c r="P99" i="1"/>
  <c r="P97" i="4" s="1"/>
  <c r="N99" i="1"/>
  <c r="X96" i="4"/>
  <c r="W98" i="1"/>
  <c r="P98" i="1"/>
  <c r="P96" i="4" s="1"/>
  <c r="N98" i="1"/>
  <c r="X95" i="4"/>
  <c r="W97" i="1"/>
  <c r="P97" i="1"/>
  <c r="P95" i="4" s="1"/>
  <c r="N97" i="1"/>
  <c r="X94" i="4"/>
  <c r="W96" i="1"/>
  <c r="P96" i="1"/>
  <c r="P94" i="4" s="1"/>
  <c r="N96" i="1"/>
  <c r="V93" i="1"/>
  <c r="Q93" i="1"/>
  <c r="M93" i="1"/>
  <c r="L93" i="1"/>
  <c r="I93" i="1"/>
  <c r="H93" i="1"/>
  <c r="G93" i="1"/>
  <c r="F93" i="1"/>
  <c r="X90" i="4"/>
  <c r="W92" i="1"/>
  <c r="P92" i="1"/>
  <c r="P90" i="4" s="1"/>
  <c r="N92" i="1"/>
  <c r="X84" i="4"/>
  <c r="W86" i="1"/>
  <c r="P86" i="1"/>
  <c r="P84" i="4" s="1"/>
  <c r="N86" i="1"/>
  <c r="X83" i="4"/>
  <c r="W85" i="1"/>
  <c r="P85" i="1"/>
  <c r="P83" i="4" s="1"/>
  <c r="N85" i="1"/>
  <c r="X82" i="4"/>
  <c r="W84" i="1"/>
  <c r="P84" i="1"/>
  <c r="P82" i="4" s="1"/>
  <c r="N84" i="1"/>
  <c r="X81" i="4"/>
  <c r="W83" i="1"/>
  <c r="P83" i="1"/>
  <c r="P81" i="4" s="1"/>
  <c r="N83" i="1"/>
  <c r="X80" i="4"/>
  <c r="W82" i="1"/>
  <c r="P82" i="1"/>
  <c r="P80" i="4" s="1"/>
  <c r="N82" i="1"/>
  <c r="X79" i="4"/>
  <c r="W81" i="1"/>
  <c r="P81" i="1"/>
  <c r="P79" i="4" s="1"/>
  <c r="N81" i="1"/>
  <c r="X78" i="4"/>
  <c r="W80" i="1"/>
  <c r="P80" i="1"/>
  <c r="P78" i="4" s="1"/>
  <c r="N80" i="1"/>
  <c r="X52" i="4"/>
  <c r="X53" i="4"/>
  <c r="X54" i="4"/>
  <c r="X55" i="4"/>
  <c r="X89" i="4"/>
  <c r="X57" i="4"/>
  <c r="X58" i="4"/>
  <c r="X59" i="4"/>
  <c r="W61" i="1"/>
  <c r="W60" i="1"/>
  <c r="W59" i="1"/>
  <c r="W91" i="1"/>
  <c r="W57" i="1"/>
  <c r="W56" i="1"/>
  <c r="W55" i="1"/>
  <c r="W54" i="1"/>
  <c r="K63" i="1"/>
  <c r="K45" i="1"/>
  <c r="N54" i="1"/>
  <c r="P54" i="1"/>
  <c r="P52" i="4" s="1"/>
  <c r="N55" i="1"/>
  <c r="P55" i="1"/>
  <c r="P53" i="4" s="1"/>
  <c r="N56" i="1"/>
  <c r="P56" i="1"/>
  <c r="P54" i="4" s="1"/>
  <c r="N57" i="1"/>
  <c r="P57" i="1"/>
  <c r="P55" i="4" s="1"/>
  <c r="N91" i="1"/>
  <c r="P91" i="1"/>
  <c r="P89" i="4" s="1"/>
  <c r="N59" i="1"/>
  <c r="P59" i="1"/>
  <c r="P57" i="4" s="1"/>
  <c r="N60" i="1"/>
  <c r="P60" i="1"/>
  <c r="P58" i="4" s="1"/>
  <c r="N61" i="1"/>
  <c r="P61" i="1"/>
  <c r="P59" i="4" s="1"/>
  <c r="W78" i="4" l="1"/>
  <c r="W103" i="4"/>
  <c r="W55" i="4"/>
  <c r="W49" i="4"/>
  <c r="W64" i="4"/>
  <c r="W94" i="4"/>
  <c r="U116" i="1"/>
  <c r="U114" i="4" s="1"/>
  <c r="T4" i="4"/>
  <c r="T28" i="1"/>
  <c r="T152" i="4"/>
  <c r="T154" i="4" s="1"/>
  <c r="T156" i="1"/>
  <c r="T104" i="4"/>
  <c r="T107" i="1"/>
  <c r="U147" i="1"/>
  <c r="U145" i="4" s="1"/>
  <c r="G91" i="4"/>
  <c r="K154" i="4"/>
  <c r="F91" i="4"/>
  <c r="U129" i="1"/>
  <c r="U127" i="4" s="1"/>
  <c r="O74" i="1"/>
  <c r="S74" i="1" s="1"/>
  <c r="I154" i="4"/>
  <c r="W144" i="4"/>
  <c r="W140" i="4"/>
  <c r="M154" i="4"/>
  <c r="F154" i="4"/>
  <c r="I18" i="2"/>
  <c r="K39" i="2"/>
  <c r="I141" i="2"/>
  <c r="J39" i="2"/>
  <c r="K65" i="2"/>
  <c r="L104" i="2"/>
  <c r="G104" i="2"/>
  <c r="I39" i="2"/>
  <c r="K104" i="2"/>
  <c r="W67" i="4"/>
  <c r="L154" i="4"/>
  <c r="H154" i="4"/>
  <c r="H39" i="2"/>
  <c r="I65" i="2"/>
  <c r="J104" i="2"/>
  <c r="N4" i="4"/>
  <c r="W68" i="4"/>
  <c r="J18" i="2"/>
  <c r="G39" i="2"/>
  <c r="H65" i="2"/>
  <c r="H18" i="2"/>
  <c r="I104" i="2"/>
  <c r="J141" i="2"/>
  <c r="K18" i="2"/>
  <c r="J65" i="2"/>
  <c r="G65" i="2"/>
  <c r="U121" i="1"/>
  <c r="U119" i="4" s="1"/>
  <c r="L141" i="2"/>
  <c r="H104" i="2"/>
  <c r="G141" i="2"/>
  <c r="H141" i="2"/>
  <c r="W143" i="4"/>
  <c r="K141" i="2"/>
  <c r="Q154" i="4"/>
  <c r="N110" i="2"/>
  <c r="L119" i="2"/>
  <c r="U86" i="1"/>
  <c r="U84" i="4" s="1"/>
  <c r="U125" i="1"/>
  <c r="U123" i="4" s="1"/>
  <c r="U143" i="1"/>
  <c r="U141" i="4" s="1"/>
  <c r="N83" i="4"/>
  <c r="N100" i="4"/>
  <c r="R100" i="4" s="1"/>
  <c r="N114" i="4"/>
  <c r="D96" i="6" s="1"/>
  <c r="N129" i="4"/>
  <c r="D108" i="6" s="1"/>
  <c r="U91" i="1"/>
  <c r="U89" i="4" s="1"/>
  <c r="U87" i="1"/>
  <c r="U85" i="4" s="1"/>
  <c r="U150" i="1"/>
  <c r="U148" i="4" s="1"/>
  <c r="U100" i="1"/>
  <c r="U98" i="4" s="1"/>
  <c r="U111" i="1"/>
  <c r="U109" i="4" s="1"/>
  <c r="U101" i="1"/>
  <c r="U99" i="4" s="1"/>
  <c r="U112" i="1"/>
  <c r="U110" i="4" s="1"/>
  <c r="W147" i="4"/>
  <c r="N39" i="2"/>
  <c r="F39" i="2"/>
  <c r="U73" i="1"/>
  <c r="U71" i="4" s="1"/>
  <c r="U58" i="1"/>
  <c r="U56" i="4" s="1"/>
  <c r="U120" i="1"/>
  <c r="U118" i="4" s="1"/>
  <c r="W90" i="4"/>
  <c r="U154" i="1"/>
  <c r="U152" i="4" s="1"/>
  <c r="W42" i="4"/>
  <c r="V120" i="4"/>
  <c r="T123" i="4"/>
  <c r="U98" i="1"/>
  <c r="U96" i="4" s="1"/>
  <c r="U82" i="1"/>
  <c r="U80" i="4" s="1"/>
  <c r="L39" i="2"/>
  <c r="E39" i="2"/>
  <c r="X133" i="4"/>
  <c r="X120" i="4"/>
  <c r="U59" i="1"/>
  <c r="U57" i="4" s="1"/>
  <c r="U96" i="1"/>
  <c r="U94" i="4" s="1"/>
  <c r="U60" i="1"/>
  <c r="U58" i="4" s="1"/>
  <c r="U74" i="1"/>
  <c r="U72" i="4" s="1"/>
  <c r="U88" i="1"/>
  <c r="U86" i="4" s="1"/>
  <c r="U97" i="1"/>
  <c r="U95" i="4" s="1"/>
  <c r="U102" i="1"/>
  <c r="U100" i="4" s="1"/>
  <c r="U117" i="1"/>
  <c r="U115" i="4" s="1"/>
  <c r="U130" i="1"/>
  <c r="U128" i="4" s="1"/>
  <c r="U139" i="1"/>
  <c r="U137" i="4" s="1"/>
  <c r="U145" i="1"/>
  <c r="U143" i="4" s="1"/>
  <c r="T5" i="4"/>
  <c r="W41" i="4"/>
  <c r="T58" i="4"/>
  <c r="T67" i="4"/>
  <c r="T69" i="4"/>
  <c r="T71" i="4"/>
  <c r="T96" i="4"/>
  <c r="T98" i="4"/>
  <c r="N84" i="4"/>
  <c r="D72" i="6" s="1"/>
  <c r="T148" i="4"/>
  <c r="U61" i="1"/>
  <c r="U59" i="4" s="1"/>
  <c r="U83" i="1"/>
  <c r="U81" i="4" s="1"/>
  <c r="U89" i="1"/>
  <c r="U87" i="4" s="1"/>
  <c r="U103" i="1"/>
  <c r="U101" i="4" s="1"/>
  <c r="U118" i="1"/>
  <c r="U116" i="4" s="1"/>
  <c r="U131" i="1"/>
  <c r="U129" i="4" s="1"/>
  <c r="U140" i="1"/>
  <c r="U138" i="4" s="1"/>
  <c r="U146" i="1"/>
  <c r="U144" i="4" s="1"/>
  <c r="T31" i="4"/>
  <c r="T33" i="4"/>
  <c r="W89" i="4"/>
  <c r="T80" i="4"/>
  <c r="W56" i="4"/>
  <c r="T144" i="4"/>
  <c r="T89" i="4"/>
  <c r="U54" i="1"/>
  <c r="U52" i="4" s="1"/>
  <c r="U84" i="1"/>
  <c r="U82" i="4" s="1"/>
  <c r="U90" i="1"/>
  <c r="U88" i="4" s="1"/>
  <c r="U104" i="1"/>
  <c r="U102" i="4" s="1"/>
  <c r="U113" i="1"/>
  <c r="U111" i="4" s="1"/>
  <c r="U119" i="1"/>
  <c r="U117" i="4" s="1"/>
  <c r="U126" i="1"/>
  <c r="U124" i="4" s="1"/>
  <c r="U132" i="1"/>
  <c r="U130" i="4" s="1"/>
  <c r="U141" i="1"/>
  <c r="U139" i="4" s="1"/>
  <c r="U155" i="1"/>
  <c r="U153" i="4" s="1"/>
  <c r="T40" i="4"/>
  <c r="T42" i="4"/>
  <c r="T82" i="4"/>
  <c r="T84" i="4"/>
  <c r="T86" i="4"/>
  <c r="T88" i="4"/>
  <c r="T109" i="4"/>
  <c r="T117" i="4"/>
  <c r="F75" i="4"/>
  <c r="T85" i="4"/>
  <c r="U55" i="1"/>
  <c r="U53" i="4" s="1"/>
  <c r="U85" i="1"/>
  <c r="U83" i="4" s="1"/>
  <c r="U99" i="1"/>
  <c r="U97" i="4" s="1"/>
  <c r="U105" i="1"/>
  <c r="U103" i="4" s="1"/>
  <c r="U114" i="1"/>
  <c r="U112" i="4" s="1"/>
  <c r="U127" i="1"/>
  <c r="U125" i="4" s="1"/>
  <c r="U133" i="1"/>
  <c r="U131" i="4" s="1"/>
  <c r="U142" i="1"/>
  <c r="U140" i="4" s="1"/>
  <c r="T49" i="4"/>
  <c r="T51" i="4"/>
  <c r="T53" i="4"/>
  <c r="T57" i="4"/>
  <c r="T130" i="4"/>
  <c r="N33" i="4"/>
  <c r="U56" i="1"/>
  <c r="U54" i="4" s="1"/>
  <c r="U80" i="1"/>
  <c r="U78" i="4" s="1"/>
  <c r="U106" i="1"/>
  <c r="U104" i="4" s="1"/>
  <c r="U115" i="1"/>
  <c r="U113" i="4" s="1"/>
  <c r="U128" i="1"/>
  <c r="U126" i="4" s="1"/>
  <c r="U134" i="1"/>
  <c r="U132" i="4" s="1"/>
  <c r="U148" i="1"/>
  <c r="U146" i="4" s="1"/>
  <c r="T6" i="4"/>
  <c r="T23" i="4"/>
  <c r="T59" i="4"/>
  <c r="T66" i="4"/>
  <c r="T74" i="4"/>
  <c r="T95" i="4"/>
  <c r="T97" i="4"/>
  <c r="T139" i="4"/>
  <c r="T141" i="4"/>
  <c r="V105" i="4"/>
  <c r="T48" i="4"/>
  <c r="N19" i="4"/>
  <c r="U57" i="1"/>
  <c r="U55" i="4" s="1"/>
  <c r="U81" i="1"/>
  <c r="U79" i="4" s="1"/>
  <c r="U92" i="1"/>
  <c r="U90" i="4" s="1"/>
  <c r="U110" i="1"/>
  <c r="U108" i="4" s="1"/>
  <c r="U149" i="1"/>
  <c r="U147" i="4" s="1"/>
  <c r="T25" i="4"/>
  <c r="T30" i="4"/>
  <c r="T32" i="4"/>
  <c r="T34" i="4"/>
  <c r="T99" i="4"/>
  <c r="T101" i="4"/>
  <c r="T103" i="4"/>
  <c r="W126" i="4"/>
  <c r="T143" i="4"/>
  <c r="N152" i="4"/>
  <c r="D125" i="6" s="1"/>
  <c r="M27" i="4"/>
  <c r="V27" i="4"/>
  <c r="K91" i="4"/>
  <c r="N142" i="4"/>
  <c r="G149" i="4"/>
  <c r="V75" i="4"/>
  <c r="H149" i="4"/>
  <c r="N7" i="4"/>
  <c r="N9" i="4"/>
  <c r="N66" i="4"/>
  <c r="N70" i="4"/>
  <c r="N126" i="4"/>
  <c r="Q133" i="4"/>
  <c r="Q43" i="4"/>
  <c r="N41" i="4"/>
  <c r="N42" i="4"/>
  <c r="N49" i="4"/>
  <c r="K75" i="4"/>
  <c r="J91" i="4"/>
  <c r="N117" i="4"/>
  <c r="N118" i="4"/>
  <c r="R118" i="4" s="1"/>
  <c r="N136" i="4"/>
  <c r="J149" i="4"/>
  <c r="F149" i="4"/>
  <c r="N73" i="4"/>
  <c r="D64" i="6" s="1"/>
  <c r="N139" i="4"/>
  <c r="D115" i="6" s="1"/>
  <c r="X105" i="4"/>
  <c r="W118" i="4"/>
  <c r="H43" i="4"/>
  <c r="N36" i="4"/>
  <c r="N40" i="4"/>
  <c r="G105" i="4"/>
  <c r="N110" i="4"/>
  <c r="D92" i="6" s="1"/>
  <c r="G133" i="4"/>
  <c r="M75" i="4"/>
  <c r="W24" i="4"/>
  <c r="W127" i="4"/>
  <c r="V154" i="4"/>
  <c r="W87" i="4"/>
  <c r="I61" i="4"/>
  <c r="N96" i="4"/>
  <c r="D81" i="6" s="1"/>
  <c r="H120" i="4"/>
  <c r="I27" i="4"/>
  <c r="W26" i="4"/>
  <c r="X154" i="4"/>
  <c r="N23" i="4"/>
  <c r="N86" i="4"/>
  <c r="N88" i="4"/>
  <c r="D76" i="6" s="1"/>
  <c r="M43" i="4"/>
  <c r="K61" i="4"/>
  <c r="G61" i="4"/>
  <c r="H105" i="4"/>
  <c r="M133" i="4"/>
  <c r="V43" i="4"/>
  <c r="W65" i="4"/>
  <c r="W152" i="4"/>
  <c r="W154" i="4" s="1"/>
  <c r="K27" i="4"/>
  <c r="N18" i="4"/>
  <c r="J43" i="4"/>
  <c r="F43" i="4"/>
  <c r="N60" i="4"/>
  <c r="N64" i="4"/>
  <c r="I91" i="4"/>
  <c r="N95" i="4"/>
  <c r="D80" i="6" s="1"/>
  <c r="N104" i="4"/>
  <c r="D89" i="6" s="1"/>
  <c r="N108" i="4"/>
  <c r="N128" i="4"/>
  <c r="F133" i="4"/>
  <c r="M149" i="4"/>
  <c r="G154" i="4"/>
  <c r="N39" i="4"/>
  <c r="M61" i="4"/>
  <c r="L120" i="4"/>
  <c r="J154" i="4"/>
  <c r="W7" i="4"/>
  <c r="W109" i="4"/>
  <c r="N26" i="4"/>
  <c r="N30" i="4"/>
  <c r="J61" i="4"/>
  <c r="F61" i="4"/>
  <c r="N57" i="4"/>
  <c r="N58" i="4"/>
  <c r="R58" i="4" s="1"/>
  <c r="N90" i="4"/>
  <c r="N94" i="4"/>
  <c r="I120" i="4"/>
  <c r="L133" i="4"/>
  <c r="N127" i="4"/>
  <c r="N147" i="4"/>
  <c r="O147" i="4" s="1"/>
  <c r="S147" i="4" s="1"/>
  <c r="N38" i="4"/>
  <c r="N101" i="4"/>
  <c r="V133" i="4"/>
  <c r="X149" i="4"/>
  <c r="V149" i="4"/>
  <c r="N6" i="4"/>
  <c r="F27" i="4"/>
  <c r="N16" i="4"/>
  <c r="N17" i="4"/>
  <c r="N25" i="4"/>
  <c r="L43" i="4"/>
  <c r="N37" i="4"/>
  <c r="J75" i="4"/>
  <c r="N69" i="4"/>
  <c r="K105" i="4"/>
  <c r="N102" i="4"/>
  <c r="N125" i="4"/>
  <c r="L149" i="4"/>
  <c r="N138" i="4"/>
  <c r="N143" i="4"/>
  <c r="W123" i="4"/>
  <c r="N5" i="4"/>
  <c r="N13" i="4"/>
  <c r="N14" i="4"/>
  <c r="L61" i="4"/>
  <c r="H61" i="4"/>
  <c r="N55" i="4"/>
  <c r="N89" i="4"/>
  <c r="L91" i="4"/>
  <c r="M105" i="4"/>
  <c r="N112" i="4"/>
  <c r="G120" i="4"/>
  <c r="I149" i="4"/>
  <c r="N145" i="4"/>
  <c r="N146" i="4"/>
  <c r="V61" i="4"/>
  <c r="N24" i="4"/>
  <c r="N46" i="4"/>
  <c r="N54" i="4"/>
  <c r="L75" i="4"/>
  <c r="H75" i="4"/>
  <c r="N87" i="4"/>
  <c r="J105" i="4"/>
  <c r="F105" i="4"/>
  <c r="M120" i="4"/>
  <c r="K133" i="4"/>
  <c r="N124" i="4"/>
  <c r="D103" i="6" s="1"/>
  <c r="N144" i="4"/>
  <c r="N72" i="4"/>
  <c r="N103" i="4"/>
  <c r="N116" i="4"/>
  <c r="N97" i="4"/>
  <c r="D82" i="6" s="1"/>
  <c r="Q149" i="4"/>
  <c r="Q105" i="4"/>
  <c r="Q91" i="4"/>
  <c r="Q75" i="4"/>
  <c r="Q61" i="4"/>
  <c r="Q27" i="4"/>
  <c r="L27" i="4"/>
  <c r="N12" i="4"/>
  <c r="N20" i="4"/>
  <c r="N21" i="4"/>
  <c r="K43" i="4"/>
  <c r="G43" i="4"/>
  <c r="N65" i="4"/>
  <c r="N74" i="4"/>
  <c r="N78" i="4"/>
  <c r="O78" i="4" s="1"/>
  <c r="S78" i="4" s="1"/>
  <c r="M91" i="4"/>
  <c r="N109" i="4"/>
  <c r="F120" i="4"/>
  <c r="N131" i="4"/>
  <c r="D110" i="6" s="1"/>
  <c r="N132" i="4"/>
  <c r="N47" i="4"/>
  <c r="N59" i="4"/>
  <c r="O59" i="4" s="1"/>
  <c r="S59" i="4" s="1"/>
  <c r="N67" i="4"/>
  <c r="G75" i="4"/>
  <c r="N81" i="4"/>
  <c r="N85" i="4"/>
  <c r="D73" i="6" s="1"/>
  <c r="H91" i="4"/>
  <c r="N115" i="4"/>
  <c r="D97" i="6" s="1"/>
  <c r="N123" i="4"/>
  <c r="D102" i="6" s="1"/>
  <c r="H133" i="4"/>
  <c r="N10" i="4"/>
  <c r="H27" i="4"/>
  <c r="N34" i="4"/>
  <c r="I43" i="4"/>
  <c r="N52" i="4"/>
  <c r="D46" i="6" s="1"/>
  <c r="N71" i="4"/>
  <c r="N56" i="4"/>
  <c r="N98" i="4"/>
  <c r="N111" i="4"/>
  <c r="N130" i="4"/>
  <c r="N140" i="4"/>
  <c r="D116" i="6" s="1"/>
  <c r="N153" i="4"/>
  <c r="N31" i="4"/>
  <c r="N50" i="4"/>
  <c r="N53" i="4"/>
  <c r="N68" i="4"/>
  <c r="N82" i="4"/>
  <c r="D70" i="6" s="1"/>
  <c r="I105" i="4"/>
  <c r="J120" i="4"/>
  <c r="I133" i="4"/>
  <c r="N137" i="4"/>
  <c r="N11" i="4"/>
  <c r="N22" i="4"/>
  <c r="N35" i="4"/>
  <c r="N48" i="4"/>
  <c r="I75" i="4"/>
  <c r="N79" i="4"/>
  <c r="N99" i="4"/>
  <c r="N119" i="4"/>
  <c r="K120" i="4"/>
  <c r="J133" i="4"/>
  <c r="K149" i="4"/>
  <c r="N15" i="4"/>
  <c r="J27" i="4"/>
  <c r="N32" i="4"/>
  <c r="N141" i="4"/>
  <c r="N148" i="4"/>
  <c r="D124" i="6" s="1"/>
  <c r="N8" i="4"/>
  <c r="L105" i="4"/>
  <c r="N51" i="4"/>
  <c r="N80" i="4"/>
  <c r="N113" i="4"/>
  <c r="P120" i="4"/>
  <c r="Q120" i="4"/>
  <c r="P149" i="4"/>
  <c r="W139" i="4"/>
  <c r="V91" i="4"/>
  <c r="W46" i="4"/>
  <c r="W33" i="4"/>
  <c r="G27" i="4"/>
  <c r="X91" i="4"/>
  <c r="M108" i="2"/>
  <c r="M136" i="2"/>
  <c r="M63" i="2"/>
  <c r="M109" i="2"/>
  <c r="M138" i="2"/>
  <c r="M140" i="2"/>
  <c r="M61" i="2"/>
  <c r="M64" i="2"/>
  <c r="M137" i="2"/>
  <c r="M100" i="2"/>
  <c r="M139" i="2"/>
  <c r="M103" i="2"/>
  <c r="M135" i="2"/>
  <c r="M134" i="2"/>
  <c r="M106" i="2"/>
  <c r="M96" i="2"/>
  <c r="M91" i="2"/>
  <c r="M62" i="2"/>
  <c r="M94" i="2"/>
  <c r="M107" i="2"/>
  <c r="M87" i="2"/>
  <c r="M102" i="2"/>
  <c r="M17" i="2"/>
  <c r="M97" i="2"/>
  <c r="M99" i="2"/>
  <c r="M98" i="2"/>
  <c r="M101" i="2"/>
  <c r="M90" i="2"/>
  <c r="M92" i="2"/>
  <c r="M88" i="2"/>
  <c r="M93" i="2"/>
  <c r="M60" i="2"/>
  <c r="N141" i="2"/>
  <c r="M79" i="2"/>
  <c r="M95" i="2"/>
  <c r="E141" i="2"/>
  <c r="M89" i="2"/>
  <c r="M59" i="2"/>
  <c r="M86" i="2"/>
  <c r="M80" i="2"/>
  <c r="M85" i="2"/>
  <c r="M84" i="2"/>
  <c r="M82" i="2"/>
  <c r="M81" i="2"/>
  <c r="M83" i="2"/>
  <c r="M133" i="2"/>
  <c r="M132" i="2"/>
  <c r="M56" i="2"/>
  <c r="M72" i="2"/>
  <c r="M58" i="2"/>
  <c r="M68" i="2"/>
  <c r="M57" i="2"/>
  <c r="M131" i="2"/>
  <c r="M38" i="2"/>
  <c r="F141" i="2"/>
  <c r="M36" i="2"/>
  <c r="M77" i="2"/>
  <c r="M70" i="2"/>
  <c r="M67" i="2"/>
  <c r="M37" i="2"/>
  <c r="M76" i="2"/>
  <c r="M129" i="2"/>
  <c r="M71" i="2"/>
  <c r="M75" i="2"/>
  <c r="M73" i="2"/>
  <c r="M78" i="2"/>
  <c r="M69" i="2"/>
  <c r="M130" i="2"/>
  <c r="M74" i="2"/>
  <c r="M51" i="2"/>
  <c r="M14" i="2"/>
  <c r="M54" i="2"/>
  <c r="M52" i="2"/>
  <c r="M15" i="2"/>
  <c r="M53" i="2"/>
  <c r="M48" i="2"/>
  <c r="M35" i="2"/>
  <c r="M49" i="2"/>
  <c r="M55" i="2"/>
  <c r="M126" i="2"/>
  <c r="M16" i="2"/>
  <c r="M128" i="2"/>
  <c r="M125" i="2"/>
  <c r="M127" i="2"/>
  <c r="M50" i="2"/>
  <c r="M124" i="2"/>
  <c r="M46" i="2"/>
  <c r="M45" i="2"/>
  <c r="M33" i="2"/>
  <c r="M32" i="2"/>
  <c r="M11" i="2"/>
  <c r="M34" i="2"/>
  <c r="M122" i="2"/>
  <c r="M121" i="2"/>
  <c r="M12" i="2"/>
  <c r="M47" i="2"/>
  <c r="M13" i="2"/>
  <c r="M31" i="2"/>
  <c r="M44" i="2"/>
  <c r="M26" i="2"/>
  <c r="M42" i="2"/>
  <c r="M24" i="2"/>
  <c r="M21" i="2"/>
  <c r="M22" i="2"/>
  <c r="M29" i="2"/>
  <c r="M23" i="2"/>
  <c r="M28" i="2"/>
  <c r="M20" i="2"/>
  <c r="M43" i="2"/>
  <c r="M5" i="2"/>
  <c r="M30" i="2"/>
  <c r="M27" i="2"/>
  <c r="M25" i="2"/>
  <c r="M41" i="2"/>
  <c r="M9" i="2"/>
  <c r="M10" i="2"/>
  <c r="M7" i="2"/>
  <c r="M6" i="2"/>
  <c r="M8" i="2"/>
  <c r="M119" i="2"/>
  <c r="N119" i="2"/>
  <c r="R146" i="1"/>
  <c r="J159" i="1"/>
  <c r="O118" i="1"/>
  <c r="S118" i="1" s="1"/>
  <c r="O149" i="1"/>
  <c r="S149" i="1" s="1"/>
  <c r="R148" i="1"/>
  <c r="O147" i="1"/>
  <c r="S147" i="1" s="1"/>
  <c r="O146" i="1"/>
  <c r="S146" i="1" s="1"/>
  <c r="S145" i="1"/>
  <c r="R149" i="1"/>
  <c r="O148" i="1"/>
  <c r="S148" i="1" s="1"/>
  <c r="R147" i="1"/>
  <c r="R145" i="1"/>
  <c r="O117" i="1"/>
  <c r="S117" i="1" s="1"/>
  <c r="O133" i="1"/>
  <c r="S133" i="1" s="1"/>
  <c r="O132" i="1"/>
  <c r="S132" i="1" s="1"/>
  <c r="R133" i="1"/>
  <c r="R132" i="1"/>
  <c r="R118" i="1"/>
  <c r="O103" i="1"/>
  <c r="S103" i="1" s="1"/>
  <c r="O116" i="1"/>
  <c r="S116" i="1" s="1"/>
  <c r="R119" i="1"/>
  <c r="O120" i="1"/>
  <c r="S120" i="1" s="1"/>
  <c r="O119" i="1"/>
  <c r="S119" i="1" s="1"/>
  <c r="R117" i="1"/>
  <c r="R116" i="1"/>
  <c r="R120" i="1"/>
  <c r="O104" i="1"/>
  <c r="S104" i="1" s="1"/>
  <c r="O105" i="1"/>
  <c r="S105" i="1" s="1"/>
  <c r="R103" i="1"/>
  <c r="O102" i="1"/>
  <c r="S102" i="1" s="1"/>
  <c r="R105" i="1"/>
  <c r="R104" i="1"/>
  <c r="R102" i="1"/>
  <c r="O87" i="1"/>
  <c r="S87" i="1" s="1"/>
  <c r="R87" i="1"/>
  <c r="R90" i="1"/>
  <c r="R155" i="1"/>
  <c r="O90" i="1"/>
  <c r="S90" i="1" s="1"/>
  <c r="R58" i="1"/>
  <c r="R89" i="1"/>
  <c r="R88" i="1"/>
  <c r="O58" i="1"/>
  <c r="S58" i="1" s="1"/>
  <c r="O89" i="1"/>
  <c r="S89" i="1" s="1"/>
  <c r="O88" i="1"/>
  <c r="S88" i="1" s="1"/>
  <c r="R128" i="1"/>
  <c r="R134" i="1"/>
  <c r="R75" i="1"/>
  <c r="R154" i="1"/>
  <c r="O140" i="1"/>
  <c r="S140" i="1" s="1"/>
  <c r="O75" i="1"/>
  <c r="S75" i="1" s="1"/>
  <c r="O73" i="1"/>
  <c r="S73" i="1" s="1"/>
  <c r="R74" i="1"/>
  <c r="R73" i="1"/>
  <c r="O130" i="1"/>
  <c r="S130" i="1" s="1"/>
  <c r="O121" i="1"/>
  <c r="S121" i="1" s="1"/>
  <c r="R144" i="1"/>
  <c r="R143" i="1"/>
  <c r="R127" i="1"/>
  <c r="R141" i="1"/>
  <c r="R139" i="1"/>
  <c r="O83" i="1"/>
  <c r="S83" i="1" s="1"/>
  <c r="W135" i="1"/>
  <c r="R142" i="1"/>
  <c r="O129" i="1"/>
  <c r="S129" i="1" s="1"/>
  <c r="N151" i="1"/>
  <c r="R140" i="1"/>
  <c r="R131" i="1"/>
  <c r="W151" i="1"/>
  <c r="R125" i="1"/>
  <c r="O126" i="1"/>
  <c r="S126" i="1" s="1"/>
  <c r="X151" i="1"/>
  <c r="O128" i="1"/>
  <c r="S128" i="1" s="1"/>
  <c r="P135" i="1"/>
  <c r="W156" i="1"/>
  <c r="T135" i="1"/>
  <c r="O134" i="1"/>
  <c r="S134" i="1" s="1"/>
  <c r="O138" i="1"/>
  <c r="S138" i="1" s="1"/>
  <c r="O141" i="1"/>
  <c r="S141" i="1" s="1"/>
  <c r="O150" i="1"/>
  <c r="S150" i="1" s="1"/>
  <c r="X156" i="1"/>
  <c r="X135" i="1"/>
  <c r="R138" i="1"/>
  <c r="O144" i="1"/>
  <c r="S144" i="1" s="1"/>
  <c r="P151" i="1"/>
  <c r="R112" i="1"/>
  <c r="R129" i="1"/>
  <c r="T151" i="1"/>
  <c r="O142" i="1"/>
  <c r="S142" i="1" s="1"/>
  <c r="R150" i="1"/>
  <c r="R130" i="1"/>
  <c r="O131" i="1"/>
  <c r="S131" i="1" s="1"/>
  <c r="N156" i="1"/>
  <c r="O110" i="1"/>
  <c r="S110" i="1" s="1"/>
  <c r="O139" i="1"/>
  <c r="S139" i="1" s="1"/>
  <c r="O143" i="1"/>
  <c r="S143" i="1" s="1"/>
  <c r="R126" i="1"/>
  <c r="O127" i="1"/>
  <c r="S127" i="1" s="1"/>
  <c r="O155" i="1"/>
  <c r="S155" i="1" s="1"/>
  <c r="N135" i="1"/>
  <c r="O154" i="1"/>
  <c r="P156" i="1"/>
  <c r="R100" i="1"/>
  <c r="O125" i="1"/>
  <c r="X122" i="1"/>
  <c r="O111" i="1"/>
  <c r="S111" i="1" s="1"/>
  <c r="R96" i="1"/>
  <c r="R101" i="1"/>
  <c r="P122" i="1"/>
  <c r="O115" i="1"/>
  <c r="S115" i="1" s="1"/>
  <c r="O92" i="1"/>
  <c r="S92" i="1" s="1"/>
  <c r="T122" i="1"/>
  <c r="O114" i="1"/>
  <c r="S114" i="1" s="1"/>
  <c r="R97" i="1"/>
  <c r="R113" i="1"/>
  <c r="O113" i="1"/>
  <c r="S113" i="1" s="1"/>
  <c r="R110" i="1"/>
  <c r="R114" i="1"/>
  <c r="R115" i="1"/>
  <c r="W107" i="1"/>
  <c r="R99" i="1"/>
  <c r="O100" i="1"/>
  <c r="S100" i="1" s="1"/>
  <c r="R111" i="1"/>
  <c r="X107" i="1"/>
  <c r="O98" i="1"/>
  <c r="S98" i="1" s="1"/>
  <c r="R86" i="1"/>
  <c r="O106" i="1"/>
  <c r="S106" i="1" s="1"/>
  <c r="N122" i="1"/>
  <c r="W122" i="1"/>
  <c r="R121" i="1"/>
  <c r="O99" i="1"/>
  <c r="S99" i="1" s="1"/>
  <c r="O112" i="1"/>
  <c r="S112" i="1" s="1"/>
  <c r="N107" i="1"/>
  <c r="R85" i="1"/>
  <c r="O96" i="1"/>
  <c r="R106" i="1"/>
  <c r="P107" i="1"/>
  <c r="O84" i="1"/>
  <c r="S84" i="1" s="1"/>
  <c r="O97" i="1"/>
  <c r="S97" i="1" s="1"/>
  <c r="O101" i="1"/>
  <c r="S101" i="1" s="1"/>
  <c r="R83" i="1"/>
  <c r="R98" i="1"/>
  <c r="R80" i="1"/>
  <c r="R81" i="1"/>
  <c r="T93" i="1"/>
  <c r="O85" i="1"/>
  <c r="S85" i="1" s="1"/>
  <c r="O80" i="1"/>
  <c r="S80" i="1" s="1"/>
  <c r="P93" i="1"/>
  <c r="N93" i="1"/>
  <c r="R84" i="1"/>
  <c r="W93" i="1"/>
  <c r="X93" i="1"/>
  <c r="O81" i="1"/>
  <c r="S81" i="1" s="1"/>
  <c r="R92" i="1"/>
  <c r="O82" i="1"/>
  <c r="S82" i="1" s="1"/>
  <c r="O86" i="1"/>
  <c r="S86" i="1" s="1"/>
  <c r="R82" i="1"/>
  <c r="R91" i="1"/>
  <c r="R60" i="1"/>
  <c r="R61" i="1"/>
  <c r="O57" i="1"/>
  <c r="S57" i="1" s="1"/>
  <c r="R56" i="1"/>
  <c r="R54" i="1"/>
  <c r="O61" i="1"/>
  <c r="S61" i="1" s="1"/>
  <c r="O60" i="1"/>
  <c r="S60" i="1" s="1"/>
  <c r="O59" i="1"/>
  <c r="S59" i="1" s="1"/>
  <c r="O91" i="1"/>
  <c r="S91" i="1" s="1"/>
  <c r="R57" i="1"/>
  <c r="O56" i="1"/>
  <c r="S56" i="1" s="1"/>
  <c r="R55" i="1"/>
  <c r="O54" i="1"/>
  <c r="S54" i="1" s="1"/>
  <c r="O55" i="1"/>
  <c r="S55" i="1" s="1"/>
  <c r="R59" i="1"/>
  <c r="W105" i="4" l="1"/>
  <c r="T105" i="4"/>
  <c r="T27" i="4"/>
  <c r="O95" i="4"/>
  <c r="S95" i="4" s="1"/>
  <c r="R104" i="4"/>
  <c r="R88" i="4"/>
  <c r="O129" i="4"/>
  <c r="S129" i="4" s="1"/>
  <c r="O110" i="4"/>
  <c r="S110" i="4" s="1"/>
  <c r="O97" i="4"/>
  <c r="S97" i="4" s="1"/>
  <c r="O104" i="4"/>
  <c r="S104" i="4" s="1"/>
  <c r="R73" i="4"/>
  <c r="O96" i="4"/>
  <c r="S96" i="4" s="1"/>
  <c r="O73" i="4"/>
  <c r="S73" i="4" s="1"/>
  <c r="R96" i="4"/>
  <c r="R110" i="4"/>
  <c r="W43" i="4"/>
  <c r="O88" i="4"/>
  <c r="S88" i="4" s="1"/>
  <c r="O139" i="4"/>
  <c r="S139" i="4" s="1"/>
  <c r="U156" i="1"/>
  <c r="R139" i="4"/>
  <c r="U154" i="4"/>
  <c r="R85" i="4"/>
  <c r="O85" i="4"/>
  <c r="S85" i="4" s="1"/>
  <c r="O84" i="4"/>
  <c r="S84" i="4" s="1"/>
  <c r="R129" i="4"/>
  <c r="U120" i="4"/>
  <c r="W149" i="4"/>
  <c r="R114" i="4"/>
  <c r="R97" i="4"/>
  <c r="T120" i="4"/>
  <c r="R131" i="4"/>
  <c r="W91" i="4"/>
  <c r="O124" i="4"/>
  <c r="S124" i="4" s="1"/>
  <c r="O80" i="4"/>
  <c r="S80" i="4" s="1"/>
  <c r="D68" i="6"/>
  <c r="R99" i="4"/>
  <c r="D84" i="6"/>
  <c r="R153" i="4"/>
  <c r="D126" i="6"/>
  <c r="R72" i="4"/>
  <c r="D63" i="6"/>
  <c r="O146" i="4"/>
  <c r="S146" i="4" s="1"/>
  <c r="D122" i="6"/>
  <c r="R55" i="4"/>
  <c r="D49" i="6"/>
  <c r="R30" i="4"/>
  <c r="R136" i="4"/>
  <c r="D112" i="6"/>
  <c r="O94" i="4"/>
  <c r="S94" i="4" s="1"/>
  <c r="D79" i="6"/>
  <c r="R113" i="4"/>
  <c r="D95" i="6"/>
  <c r="O119" i="4"/>
  <c r="S119" i="4" s="1"/>
  <c r="D101" i="6"/>
  <c r="O81" i="4"/>
  <c r="S81" i="4" s="1"/>
  <c r="D69" i="6"/>
  <c r="O103" i="4"/>
  <c r="S103" i="4" s="1"/>
  <c r="D88" i="6"/>
  <c r="R87" i="4"/>
  <c r="D75" i="6"/>
  <c r="R89" i="4"/>
  <c r="D50" i="6"/>
  <c r="O127" i="4"/>
  <c r="S127" i="4" s="1"/>
  <c r="D106" i="6"/>
  <c r="W75" i="4"/>
  <c r="O86" i="4"/>
  <c r="S86" i="4" s="1"/>
  <c r="D74" i="6"/>
  <c r="O114" i="4"/>
  <c r="S114" i="4" s="1"/>
  <c r="O79" i="4"/>
  <c r="S79" i="4" s="1"/>
  <c r="D67" i="6"/>
  <c r="R132" i="4"/>
  <c r="D111" i="6"/>
  <c r="O144" i="4"/>
  <c r="S144" i="4" s="1"/>
  <c r="D120" i="6"/>
  <c r="R145" i="4"/>
  <c r="D121" i="6"/>
  <c r="O143" i="4"/>
  <c r="S143" i="4" s="1"/>
  <c r="D119" i="6"/>
  <c r="O118" i="4"/>
  <c r="S118" i="4" s="1"/>
  <c r="D100" i="6"/>
  <c r="O54" i="4"/>
  <c r="S54" i="4" s="1"/>
  <c r="D48" i="6"/>
  <c r="R117" i="4"/>
  <c r="D99" i="6"/>
  <c r="R142" i="4"/>
  <c r="D118" i="6"/>
  <c r="R52" i="4"/>
  <c r="R111" i="4"/>
  <c r="D93" i="6"/>
  <c r="R46" i="4"/>
  <c r="R101" i="4"/>
  <c r="D86" i="6"/>
  <c r="R128" i="4"/>
  <c r="D107" i="6"/>
  <c r="O100" i="4"/>
  <c r="S100" i="4" s="1"/>
  <c r="D85" i="6"/>
  <c r="O111" i="4"/>
  <c r="S111" i="4" s="1"/>
  <c r="O98" i="4"/>
  <c r="S98" i="4" s="1"/>
  <c r="D83" i="6"/>
  <c r="R109" i="4"/>
  <c r="D91" i="6"/>
  <c r="R112" i="4"/>
  <c r="D94" i="6"/>
  <c r="R125" i="4"/>
  <c r="D104" i="6"/>
  <c r="O58" i="4"/>
  <c r="S58" i="4" s="1"/>
  <c r="D52" i="6"/>
  <c r="R108" i="4"/>
  <c r="D90" i="6"/>
  <c r="R83" i="4"/>
  <c r="D71" i="6"/>
  <c r="O53" i="4"/>
  <c r="S53" i="4" s="1"/>
  <c r="D47" i="6"/>
  <c r="R59" i="4"/>
  <c r="D53" i="6"/>
  <c r="R138" i="4"/>
  <c r="D114" i="6"/>
  <c r="O126" i="4"/>
  <c r="S126" i="4" s="1"/>
  <c r="D105" i="6"/>
  <c r="R137" i="4"/>
  <c r="D113" i="6"/>
  <c r="P105" i="4"/>
  <c r="R95" i="4"/>
  <c r="O131" i="4"/>
  <c r="S131" i="4" s="1"/>
  <c r="R56" i="4"/>
  <c r="D77" i="6"/>
  <c r="R102" i="4"/>
  <c r="D87" i="6"/>
  <c r="R57" i="4"/>
  <c r="D51" i="6"/>
  <c r="O130" i="4"/>
  <c r="S130" i="4" s="1"/>
  <c r="D109" i="6"/>
  <c r="O90" i="4"/>
  <c r="S90" i="4" s="1"/>
  <c r="D78" i="6"/>
  <c r="O142" i="4"/>
  <c r="S142" i="4" s="1"/>
  <c r="R141" i="4"/>
  <c r="D117" i="6"/>
  <c r="R71" i="4"/>
  <c r="D62" i="6"/>
  <c r="R78" i="4"/>
  <c r="D66" i="6"/>
  <c r="O116" i="4"/>
  <c r="S116" i="4" s="1"/>
  <c r="D98" i="6"/>
  <c r="R147" i="4"/>
  <c r="D123" i="6"/>
  <c r="R94" i="4"/>
  <c r="O117" i="4"/>
  <c r="S117" i="4" s="1"/>
  <c r="R98" i="4"/>
  <c r="T43" i="4"/>
  <c r="T75" i="4"/>
  <c r="U133" i="4"/>
  <c r="O30" i="4"/>
  <c r="S30" i="4" s="1"/>
  <c r="R53" i="4"/>
  <c r="R143" i="4"/>
  <c r="W27" i="4"/>
  <c r="T91" i="4"/>
  <c r="M110" i="2"/>
  <c r="M39" i="2"/>
  <c r="O145" i="4"/>
  <c r="S145" i="4" s="1"/>
  <c r="O132" i="4"/>
  <c r="S132" i="4" s="1"/>
  <c r="T61" i="4"/>
  <c r="R146" i="4"/>
  <c r="R127" i="4"/>
  <c r="U105" i="4"/>
  <c r="O83" i="4"/>
  <c r="S83" i="4" s="1"/>
  <c r="R144" i="4"/>
  <c r="T149" i="4"/>
  <c r="U91" i="4"/>
  <c r="O136" i="4"/>
  <c r="S136" i="4" s="1"/>
  <c r="W61" i="4"/>
  <c r="T133" i="4"/>
  <c r="R103" i="4"/>
  <c r="O55" i="4"/>
  <c r="S55" i="4" s="1"/>
  <c r="R152" i="4"/>
  <c r="U149" i="4"/>
  <c r="O46" i="4"/>
  <c r="S46" i="4" s="1"/>
  <c r="O52" i="4"/>
  <c r="S52" i="4" s="1"/>
  <c r="O152" i="4"/>
  <c r="S152" i="4" s="1"/>
  <c r="O101" i="4"/>
  <c r="S101" i="4" s="1"/>
  <c r="R90" i="4"/>
  <c r="O109" i="4"/>
  <c r="S109" i="4" s="1"/>
  <c r="O87" i="4"/>
  <c r="S87" i="4" s="1"/>
  <c r="W120" i="4"/>
  <c r="R116" i="4"/>
  <c r="W133" i="4"/>
  <c r="U151" i="1"/>
  <c r="O125" i="4"/>
  <c r="S125" i="4" s="1"/>
  <c r="O138" i="4"/>
  <c r="S138" i="4" s="1"/>
  <c r="R86" i="4"/>
  <c r="P154" i="4"/>
  <c r="O108" i="4"/>
  <c r="S108" i="4" s="1"/>
  <c r="O137" i="4"/>
  <c r="S137" i="4" s="1"/>
  <c r="R79" i="4"/>
  <c r="O89" i="4"/>
  <c r="S89" i="4" s="1"/>
  <c r="O99" i="4"/>
  <c r="S99" i="4" s="1"/>
  <c r="O102" i="4"/>
  <c r="S102" i="4" s="1"/>
  <c r="R126" i="4"/>
  <c r="O128" i="4"/>
  <c r="S128" i="4" s="1"/>
  <c r="O72" i="4"/>
  <c r="S72" i="4" s="1"/>
  <c r="F157" i="4"/>
  <c r="N133" i="4"/>
  <c r="P91" i="4"/>
  <c r="O71" i="4"/>
  <c r="S71" i="4" s="1"/>
  <c r="O57" i="4"/>
  <c r="S57" i="4" s="1"/>
  <c r="K157" i="4"/>
  <c r="M157" i="4"/>
  <c r="J157" i="4"/>
  <c r="N105" i="4"/>
  <c r="R124" i="4"/>
  <c r="Q157" i="4"/>
  <c r="R54" i="4"/>
  <c r="R119" i="4"/>
  <c r="O113" i="4"/>
  <c r="S113" i="4" s="1"/>
  <c r="N149" i="4"/>
  <c r="I157" i="4"/>
  <c r="H157" i="4"/>
  <c r="O112" i="4"/>
  <c r="S112" i="4" s="1"/>
  <c r="R130" i="4"/>
  <c r="L157" i="4"/>
  <c r="N120" i="4"/>
  <c r="G157" i="4"/>
  <c r="R80" i="4"/>
  <c r="O56" i="4"/>
  <c r="S56" i="4" s="1"/>
  <c r="R148" i="4"/>
  <c r="N43" i="4"/>
  <c r="N75" i="4"/>
  <c r="O148" i="4"/>
  <c r="S148" i="4" s="1"/>
  <c r="O153" i="4"/>
  <c r="S153" i="4" s="1"/>
  <c r="R81" i="4"/>
  <c r="N27" i="4"/>
  <c r="O141" i="4"/>
  <c r="S141" i="4" s="1"/>
  <c r="N154" i="4"/>
  <c r="N61" i="4"/>
  <c r="O140" i="4"/>
  <c r="S140" i="4" s="1"/>
  <c r="R140" i="4"/>
  <c r="O82" i="4"/>
  <c r="S82" i="4" s="1"/>
  <c r="R82" i="4"/>
  <c r="O115" i="4"/>
  <c r="S115" i="4" s="1"/>
  <c r="R115" i="4"/>
  <c r="N91" i="4"/>
  <c r="P133" i="4"/>
  <c r="O123" i="4"/>
  <c r="R123" i="4"/>
  <c r="R84" i="4"/>
  <c r="R4" i="4"/>
  <c r="O4" i="4"/>
  <c r="S4" i="4" s="1"/>
  <c r="R156" i="1"/>
  <c r="S151" i="1"/>
  <c r="R151" i="1"/>
  <c r="U135" i="1"/>
  <c r="R135" i="1"/>
  <c r="U122" i="1"/>
  <c r="R122" i="1"/>
  <c r="S122" i="1"/>
  <c r="U107" i="1"/>
  <c r="R107" i="1"/>
  <c r="U93" i="1"/>
  <c r="R93" i="1"/>
  <c r="S93" i="1"/>
  <c r="O135" i="1"/>
  <c r="S125" i="1"/>
  <c r="S135" i="1" s="1"/>
  <c r="S154" i="1"/>
  <c r="S156" i="1" s="1"/>
  <c r="O156" i="1"/>
  <c r="O151" i="1"/>
  <c r="S96" i="1"/>
  <c r="S107" i="1" s="1"/>
  <c r="O107" i="1"/>
  <c r="O122" i="1"/>
  <c r="O93" i="1"/>
  <c r="R154" i="4" l="1"/>
  <c r="R105" i="4"/>
  <c r="R120" i="4"/>
  <c r="S120" i="4"/>
  <c r="W157" i="4"/>
  <c r="W159" i="4" s="1"/>
  <c r="T157" i="4"/>
  <c r="O91" i="4"/>
  <c r="S154" i="4"/>
  <c r="R133" i="4"/>
  <c r="S105" i="4"/>
  <c r="N157" i="4"/>
  <c r="F158" i="4"/>
  <c r="O105" i="4"/>
  <c r="O120" i="4"/>
  <c r="S91" i="4"/>
  <c r="R149" i="4"/>
  <c r="S149" i="4"/>
  <c r="O154" i="4"/>
  <c r="O149" i="4"/>
  <c r="R91" i="4"/>
  <c r="S123" i="4"/>
  <c r="S133" i="4" s="1"/>
  <c r="O133" i="4"/>
  <c r="R157" i="1"/>
  <c r="R152" i="1"/>
  <c r="R136" i="1"/>
  <c r="R123" i="1"/>
  <c r="R108" i="1"/>
  <c r="R94" i="1"/>
  <c r="R155" i="4" l="1"/>
  <c r="R121" i="4"/>
  <c r="R106" i="4"/>
  <c r="R134" i="4"/>
  <c r="R150" i="4"/>
  <c r="R92" i="4"/>
  <c r="W42" i="1"/>
  <c r="W41" i="1"/>
  <c r="W40" i="1"/>
  <c r="N40" i="1"/>
  <c r="P40" i="1"/>
  <c r="P38" i="4" s="1"/>
  <c r="N41" i="1"/>
  <c r="P41" i="1"/>
  <c r="P39" i="4" s="1"/>
  <c r="N42" i="1"/>
  <c r="P42" i="1"/>
  <c r="P40" i="4" s="1"/>
  <c r="N43" i="1"/>
  <c r="P43" i="1"/>
  <c r="P41" i="4" s="1"/>
  <c r="X24" i="4"/>
  <c r="X25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K28" i="1"/>
  <c r="K159" i="1" s="1"/>
  <c r="W27" i="1"/>
  <c r="W26" i="1"/>
  <c r="W25" i="1"/>
  <c r="W23" i="1"/>
  <c r="W10" i="1"/>
  <c r="W22" i="1"/>
  <c r="W21" i="1"/>
  <c r="W20" i="1"/>
  <c r="W19" i="1"/>
  <c r="W18" i="1"/>
  <c r="W17" i="1"/>
  <c r="W16" i="1"/>
  <c r="W15" i="1"/>
  <c r="W14" i="1"/>
  <c r="N10" i="1"/>
  <c r="P10" i="1"/>
  <c r="P10" i="4" s="1"/>
  <c r="N11" i="1"/>
  <c r="D9" i="6" s="1"/>
  <c r="P11" i="1"/>
  <c r="P11" i="4" s="1"/>
  <c r="N12" i="1"/>
  <c r="D10" i="6" s="1"/>
  <c r="P12" i="1"/>
  <c r="P12" i="4" s="1"/>
  <c r="N13" i="1"/>
  <c r="D11" i="6" s="1"/>
  <c r="P13" i="1"/>
  <c r="P13" i="4" s="1"/>
  <c r="N14" i="1"/>
  <c r="P14" i="1"/>
  <c r="P14" i="4" s="1"/>
  <c r="N15" i="1"/>
  <c r="D13" i="6" s="1"/>
  <c r="P15" i="1"/>
  <c r="P15" i="4" s="1"/>
  <c r="N16" i="1"/>
  <c r="P16" i="1"/>
  <c r="P16" i="4" s="1"/>
  <c r="N17" i="1"/>
  <c r="D15" i="6" s="1"/>
  <c r="P17" i="1"/>
  <c r="P17" i="4" s="1"/>
  <c r="N18" i="1"/>
  <c r="N19" i="1"/>
  <c r="D17" i="6" s="1"/>
  <c r="P19" i="1"/>
  <c r="P18" i="4" s="1"/>
  <c r="N20" i="1"/>
  <c r="D18" i="6" s="1"/>
  <c r="P20" i="1"/>
  <c r="P19" i="4" s="1"/>
  <c r="N21" i="1"/>
  <c r="D19" i="6" s="1"/>
  <c r="P21" i="1"/>
  <c r="P20" i="4" s="1"/>
  <c r="N22" i="1"/>
  <c r="P22" i="1"/>
  <c r="P21" i="4" s="1"/>
  <c r="N23" i="1"/>
  <c r="D21" i="6" s="1"/>
  <c r="P23" i="1"/>
  <c r="P22" i="4" s="1"/>
  <c r="N24" i="1"/>
  <c r="P24" i="1"/>
  <c r="P23" i="4" s="1"/>
  <c r="N25" i="1"/>
  <c r="D23" i="6" s="1"/>
  <c r="P25" i="1"/>
  <c r="P24" i="4" s="1"/>
  <c r="N26" i="1"/>
  <c r="P26" i="1"/>
  <c r="P25" i="4" s="1"/>
  <c r="R11" i="4" l="1"/>
  <c r="O11" i="4"/>
  <c r="S11" i="4" s="1"/>
  <c r="O22" i="4"/>
  <c r="S22" i="4" s="1"/>
  <c r="R22" i="4"/>
  <c r="O18" i="4"/>
  <c r="S18" i="4" s="1"/>
  <c r="R18" i="4"/>
  <c r="O38" i="4"/>
  <c r="S38" i="4" s="1"/>
  <c r="R38" i="4"/>
  <c r="O23" i="4"/>
  <c r="S23" i="4" s="1"/>
  <c r="R23" i="4"/>
  <c r="O15" i="4"/>
  <c r="S15" i="4" s="1"/>
  <c r="R15" i="4"/>
  <c r="O14" i="4"/>
  <c r="S14" i="4" s="1"/>
  <c r="R14" i="4"/>
  <c r="R25" i="4"/>
  <c r="O25" i="4"/>
  <c r="S25" i="4" s="1"/>
  <c r="O21" i="4"/>
  <c r="S21" i="4" s="1"/>
  <c r="R21" i="4"/>
  <c r="R41" i="4"/>
  <c r="O41" i="4"/>
  <c r="S41" i="4" s="1"/>
  <c r="O12" i="4"/>
  <c r="S12" i="4" s="1"/>
  <c r="R12" i="4"/>
  <c r="R19" i="4"/>
  <c r="O19" i="4"/>
  <c r="S19" i="4" s="1"/>
  <c r="R39" i="4"/>
  <c r="O39" i="4"/>
  <c r="S39" i="4" s="1"/>
  <c r="R10" i="4"/>
  <c r="O10" i="4"/>
  <c r="S10" i="4" s="1"/>
  <c r="R17" i="4"/>
  <c r="O17" i="4"/>
  <c r="S17" i="4" s="1"/>
  <c r="R13" i="4"/>
  <c r="O13" i="4"/>
  <c r="S13" i="4" s="1"/>
  <c r="O16" i="4"/>
  <c r="S16" i="4" s="1"/>
  <c r="R16" i="4"/>
  <c r="R24" i="4"/>
  <c r="O24" i="4"/>
  <c r="S24" i="4" s="1"/>
  <c r="O20" i="4"/>
  <c r="S20" i="4" s="1"/>
  <c r="R20" i="4"/>
  <c r="O40" i="4"/>
  <c r="S40" i="4" s="1"/>
  <c r="R40" i="4"/>
  <c r="U24" i="1"/>
  <c r="U23" i="4" s="1"/>
  <c r="D22" i="6"/>
  <c r="U40" i="1"/>
  <c r="U38" i="4" s="1"/>
  <c r="D35" i="6"/>
  <c r="U16" i="1"/>
  <c r="U16" i="4" s="1"/>
  <c r="D14" i="6"/>
  <c r="U14" i="1"/>
  <c r="U14" i="4" s="1"/>
  <c r="D12" i="6"/>
  <c r="U10" i="1"/>
  <c r="U10" i="4" s="1"/>
  <c r="D8" i="6"/>
  <c r="U41" i="1"/>
  <c r="U39" i="4" s="1"/>
  <c r="D36" i="6"/>
  <c r="U18" i="1"/>
  <c r="D16" i="6"/>
  <c r="U26" i="1"/>
  <c r="U25" i="4" s="1"/>
  <c r="D24" i="6"/>
  <c r="U22" i="1"/>
  <c r="U21" i="4" s="1"/>
  <c r="D20" i="6"/>
  <c r="U43" i="1"/>
  <c r="U41" i="4" s="1"/>
  <c r="D38" i="6"/>
  <c r="U42" i="1"/>
  <c r="U40" i="4" s="1"/>
  <c r="D37" i="6"/>
  <c r="O19" i="1"/>
  <c r="S19" i="1" s="1"/>
  <c r="R42" i="1"/>
  <c r="R41" i="1"/>
  <c r="O42" i="1"/>
  <c r="S42" i="1" s="1"/>
  <c r="O40" i="1"/>
  <c r="S40" i="1" s="1"/>
  <c r="O41" i="1"/>
  <c r="S41" i="1" s="1"/>
  <c r="O43" i="1"/>
  <c r="S43" i="1" s="1"/>
  <c r="R40" i="1"/>
  <c r="R43" i="1"/>
  <c r="R14" i="1"/>
  <c r="O24" i="1"/>
  <c r="S24" i="1" s="1"/>
  <c r="O23" i="1"/>
  <c r="S23" i="1" s="1"/>
  <c r="O22" i="1"/>
  <c r="S22" i="1" s="1"/>
  <c r="O21" i="1"/>
  <c r="S21" i="1" s="1"/>
  <c r="O20" i="1"/>
  <c r="S20" i="1" s="1"/>
  <c r="O18" i="1"/>
  <c r="S18" i="1" s="1"/>
  <c r="O17" i="1"/>
  <c r="S17" i="1" s="1"/>
  <c r="O16" i="1"/>
  <c r="S16" i="1" s="1"/>
  <c r="O15" i="1"/>
  <c r="S15" i="1" s="1"/>
  <c r="O14" i="1"/>
  <c r="S14" i="1" s="1"/>
  <c r="R24" i="1"/>
  <c r="O13" i="1"/>
  <c r="S13" i="1" s="1"/>
  <c r="R23" i="1"/>
  <c r="O12" i="1"/>
  <c r="S12" i="1" s="1"/>
  <c r="R10" i="1"/>
  <c r="O26" i="1"/>
  <c r="S26" i="1" s="1"/>
  <c r="O11" i="1"/>
  <c r="S11" i="1" s="1"/>
  <c r="O25" i="1"/>
  <c r="S25" i="1" s="1"/>
  <c r="O10" i="1"/>
  <c r="S10" i="1" s="1"/>
  <c r="R26" i="1"/>
  <c r="R22" i="1"/>
  <c r="R21" i="1"/>
  <c r="R20" i="1"/>
  <c r="R19" i="1"/>
  <c r="R18" i="1"/>
  <c r="R16" i="1"/>
  <c r="R15" i="1"/>
  <c r="R13" i="1"/>
  <c r="R12" i="1"/>
  <c r="R11" i="1"/>
  <c r="R25" i="1"/>
  <c r="R17" i="1"/>
  <c r="L4" i="2" l="1"/>
  <c r="N48" i="1"/>
  <c r="N49" i="1"/>
  <c r="D41" i="6" s="1"/>
  <c r="N50" i="1"/>
  <c r="N51" i="1"/>
  <c r="D43" i="6" s="1"/>
  <c r="N52" i="1"/>
  <c r="N53" i="1"/>
  <c r="N62" i="1"/>
  <c r="V63" i="1"/>
  <c r="Q63" i="1"/>
  <c r="M63" i="1"/>
  <c r="L63" i="1"/>
  <c r="I63" i="1"/>
  <c r="H63" i="1"/>
  <c r="G63" i="1"/>
  <c r="F63" i="1"/>
  <c r="W48" i="1"/>
  <c r="V45" i="1"/>
  <c r="Q45" i="1"/>
  <c r="M45" i="1"/>
  <c r="L45" i="1"/>
  <c r="I45" i="1"/>
  <c r="H45" i="1"/>
  <c r="G45" i="1"/>
  <c r="F45" i="1"/>
  <c r="W31" i="1"/>
  <c r="N31" i="1"/>
  <c r="U62" i="1" l="1"/>
  <c r="U60" i="4" s="1"/>
  <c r="D54" i="6"/>
  <c r="U52" i="1"/>
  <c r="U50" i="4" s="1"/>
  <c r="D44" i="6"/>
  <c r="U50" i="1"/>
  <c r="U48" i="4" s="1"/>
  <c r="D42" i="6"/>
  <c r="U53" i="1"/>
  <c r="U51" i="4" s="1"/>
  <c r="D45" i="6"/>
  <c r="U31" i="1"/>
  <c r="U30" i="4" s="1"/>
  <c r="D26" i="6"/>
  <c r="O48" i="1"/>
  <c r="D40" i="6"/>
  <c r="U51" i="1"/>
  <c r="U49" i="4" s="1"/>
  <c r="U49" i="1"/>
  <c r="U47" i="4" s="1"/>
  <c r="R48" i="1"/>
  <c r="U48" i="1"/>
  <c r="U46" i="4" s="1"/>
  <c r="L18" i="2"/>
  <c r="L110" i="2"/>
  <c r="M4" i="2"/>
  <c r="R31" i="1"/>
  <c r="O31" i="1"/>
  <c r="P76" i="1"/>
  <c r="P74" i="4" s="1"/>
  <c r="P72" i="1"/>
  <c r="P70" i="4" s="1"/>
  <c r="P71" i="1"/>
  <c r="P69" i="4" s="1"/>
  <c r="P70" i="1"/>
  <c r="P68" i="4" s="1"/>
  <c r="P69" i="1"/>
  <c r="P67" i="4" s="1"/>
  <c r="P68" i="1"/>
  <c r="P66" i="4" s="1"/>
  <c r="P67" i="1"/>
  <c r="P65" i="4" s="1"/>
  <c r="P66" i="1"/>
  <c r="P64" i="4" s="1"/>
  <c r="P62" i="1"/>
  <c r="P60" i="4" s="1"/>
  <c r="P53" i="1"/>
  <c r="P51" i="4" s="1"/>
  <c r="P52" i="1"/>
  <c r="P50" i="4" s="1"/>
  <c r="P51" i="1"/>
  <c r="P49" i="4" s="1"/>
  <c r="P50" i="1"/>
  <c r="P48" i="4" s="1"/>
  <c r="P49" i="1"/>
  <c r="P47" i="4" s="1"/>
  <c r="P44" i="1"/>
  <c r="P42" i="4" s="1"/>
  <c r="P39" i="1"/>
  <c r="P37" i="4" s="1"/>
  <c r="P38" i="1"/>
  <c r="P36" i="4" s="1"/>
  <c r="P36" i="1"/>
  <c r="P35" i="4" s="1"/>
  <c r="P35" i="1"/>
  <c r="P34" i="4" s="1"/>
  <c r="P34" i="1"/>
  <c r="P33" i="4" s="1"/>
  <c r="P33" i="1"/>
  <c r="P32" i="4" s="1"/>
  <c r="P32" i="1"/>
  <c r="P31" i="4" s="1"/>
  <c r="P27" i="1"/>
  <c r="P26" i="4" s="1"/>
  <c r="P9" i="1"/>
  <c r="P9" i="4" s="1"/>
  <c r="P8" i="1"/>
  <c r="P8" i="4" s="1"/>
  <c r="P7" i="1"/>
  <c r="P7" i="4" s="1"/>
  <c r="O35" i="4" l="1"/>
  <c r="S35" i="4" s="1"/>
  <c r="R35" i="4"/>
  <c r="O51" i="4"/>
  <c r="S51" i="4" s="1"/>
  <c r="R51" i="4"/>
  <c r="O8" i="4"/>
  <c r="S8" i="4" s="1"/>
  <c r="R8" i="4"/>
  <c r="O36" i="4"/>
  <c r="S36" i="4" s="1"/>
  <c r="R36" i="4"/>
  <c r="O60" i="4"/>
  <c r="S60" i="4" s="1"/>
  <c r="R60" i="4"/>
  <c r="O74" i="4"/>
  <c r="S74" i="4" s="1"/>
  <c r="R74" i="4"/>
  <c r="O26" i="4"/>
  <c r="S26" i="4" s="1"/>
  <c r="R26" i="4"/>
  <c r="O42" i="4"/>
  <c r="S42" i="4" s="1"/>
  <c r="R42" i="4"/>
  <c r="R65" i="4"/>
  <c r="O65" i="4"/>
  <c r="S65" i="4" s="1"/>
  <c r="R7" i="4"/>
  <c r="O7" i="4"/>
  <c r="S7" i="4" s="1"/>
  <c r="O69" i="4"/>
  <c r="S69" i="4" s="1"/>
  <c r="R69" i="4"/>
  <c r="R37" i="4"/>
  <c r="O37" i="4"/>
  <c r="S37" i="4" s="1"/>
  <c r="P43" i="4"/>
  <c r="O31" i="4"/>
  <c r="R31" i="4"/>
  <c r="R47" i="4"/>
  <c r="O47" i="4"/>
  <c r="P61" i="4"/>
  <c r="R66" i="4"/>
  <c r="O66" i="4"/>
  <c r="S66" i="4" s="1"/>
  <c r="O34" i="4"/>
  <c r="S34" i="4" s="1"/>
  <c r="R34" i="4"/>
  <c r="O70" i="4"/>
  <c r="S70" i="4" s="1"/>
  <c r="R70" i="4"/>
  <c r="O32" i="4"/>
  <c r="S32" i="4" s="1"/>
  <c r="R32" i="4"/>
  <c r="R48" i="4"/>
  <c r="O48" i="4"/>
  <c r="S48" i="4" s="1"/>
  <c r="R67" i="4"/>
  <c r="O67" i="4"/>
  <c r="S67" i="4" s="1"/>
  <c r="O50" i="4"/>
  <c r="S50" i="4" s="1"/>
  <c r="R50" i="4"/>
  <c r="O9" i="4"/>
  <c r="S9" i="4" s="1"/>
  <c r="R9" i="4"/>
  <c r="P75" i="4"/>
  <c r="R64" i="4"/>
  <c r="O64" i="4"/>
  <c r="R33" i="4"/>
  <c r="O33" i="4"/>
  <c r="S33" i="4" s="1"/>
  <c r="O49" i="4"/>
  <c r="S49" i="4" s="1"/>
  <c r="R49" i="4"/>
  <c r="O68" i="4"/>
  <c r="S68" i="4" s="1"/>
  <c r="R68" i="4"/>
  <c r="P27" i="4"/>
  <c r="U61" i="4"/>
  <c r="S48" i="1"/>
  <c r="P45" i="1"/>
  <c r="S31" i="1"/>
  <c r="F28" i="1"/>
  <c r="F77" i="1"/>
  <c r="X64" i="4"/>
  <c r="W66" i="1"/>
  <c r="N66" i="1"/>
  <c r="X65" i="4"/>
  <c r="W67" i="1"/>
  <c r="N67" i="1"/>
  <c r="F104" i="2"/>
  <c r="E104" i="2"/>
  <c r="P157" i="4" l="1"/>
  <c r="F159" i="1"/>
  <c r="R75" i="4"/>
  <c r="R61" i="4"/>
  <c r="S47" i="4"/>
  <c r="S61" i="4" s="1"/>
  <c r="O61" i="4"/>
  <c r="R43" i="4"/>
  <c r="S31" i="4"/>
  <c r="S43" i="4" s="1"/>
  <c r="O43" i="4"/>
  <c r="S64" i="4"/>
  <c r="S75" i="4" s="1"/>
  <c r="O75" i="4"/>
  <c r="O27" i="4"/>
  <c r="U67" i="1"/>
  <c r="U65" i="4" s="1"/>
  <c r="D56" i="6"/>
  <c r="U66" i="1"/>
  <c r="U64" i="4" s="1"/>
  <c r="D55" i="6"/>
  <c r="T63" i="1"/>
  <c r="T45" i="1"/>
  <c r="E65" i="2"/>
  <c r="R67" i="1"/>
  <c r="F65" i="2"/>
  <c r="L65" i="2"/>
  <c r="N65" i="2"/>
  <c r="R66" i="1"/>
  <c r="O67" i="1"/>
  <c r="S67" i="1" s="1"/>
  <c r="O66" i="1"/>
  <c r="S66" i="1" s="1"/>
  <c r="N18" i="2"/>
  <c r="G18" i="2"/>
  <c r="F18" i="2"/>
  <c r="E18" i="2"/>
  <c r="N104" i="2"/>
  <c r="M104" i="2"/>
  <c r="R76" i="4" l="1"/>
  <c r="R44" i="4"/>
  <c r="O157" i="4"/>
  <c r="N158" i="4" s="1"/>
  <c r="R62" i="4"/>
  <c r="N143" i="2"/>
  <c r="M65" i="2"/>
  <c r="M18" i="2"/>
  <c r="N71" i="1" l="1"/>
  <c r="W71" i="1"/>
  <c r="X69" i="4"/>
  <c r="N72" i="1"/>
  <c r="W72" i="1"/>
  <c r="X70" i="4"/>
  <c r="N76" i="1"/>
  <c r="W76" i="1"/>
  <c r="X74" i="4"/>
  <c r="X68" i="4"/>
  <c r="W70" i="1"/>
  <c r="N70" i="1"/>
  <c r="X67" i="4"/>
  <c r="W69" i="1"/>
  <c r="N69" i="1"/>
  <c r="X66" i="4"/>
  <c r="W68" i="1"/>
  <c r="N68" i="1"/>
  <c r="P63" i="1"/>
  <c r="X60" i="4"/>
  <c r="W62" i="1"/>
  <c r="X51" i="4"/>
  <c r="W53" i="1"/>
  <c r="X50" i="4"/>
  <c r="W52" i="1"/>
  <c r="X49" i="4"/>
  <c r="W51" i="1"/>
  <c r="X48" i="4"/>
  <c r="W50" i="1"/>
  <c r="X47" i="4"/>
  <c r="W49" i="1"/>
  <c r="N44" i="1"/>
  <c r="W44" i="1"/>
  <c r="X42" i="4"/>
  <c r="X37" i="4"/>
  <c r="W39" i="1"/>
  <c r="N39" i="1"/>
  <c r="X36" i="4"/>
  <c r="W38" i="1"/>
  <c r="N38" i="1"/>
  <c r="W37" i="1"/>
  <c r="N37" i="1"/>
  <c r="X35" i="4"/>
  <c r="W36" i="1"/>
  <c r="N36" i="1"/>
  <c r="D31" i="6" s="1"/>
  <c r="X34" i="4"/>
  <c r="W35" i="1"/>
  <c r="N35" i="1"/>
  <c r="X33" i="4"/>
  <c r="W34" i="1"/>
  <c r="N34" i="1"/>
  <c r="X32" i="4"/>
  <c r="W33" i="1"/>
  <c r="N33" i="1"/>
  <c r="X31" i="4"/>
  <c r="W32" i="1"/>
  <c r="N32" i="1"/>
  <c r="X23" i="4"/>
  <c r="X26" i="4"/>
  <c r="W12" i="1"/>
  <c r="W24" i="1"/>
  <c r="N27" i="1"/>
  <c r="M28" i="1"/>
  <c r="L123" i="2" s="1"/>
  <c r="M123" i="2" s="1"/>
  <c r="M141" i="2" s="1"/>
  <c r="M143" i="2" s="1"/>
  <c r="L28" i="1"/>
  <c r="I28" i="1"/>
  <c r="H28" i="1"/>
  <c r="G28" i="1"/>
  <c r="W13" i="1"/>
  <c r="W11" i="1"/>
  <c r="W9" i="1"/>
  <c r="W8" i="1"/>
  <c r="W7" i="1"/>
  <c r="W6" i="1"/>
  <c r="W5" i="1"/>
  <c r="N7" i="1"/>
  <c r="N6" i="1"/>
  <c r="N5" i="1"/>
  <c r="N4" i="1"/>
  <c r="D2" i="6" s="1"/>
  <c r="V4" i="4"/>
  <c r="W4" i="4" s="1"/>
  <c r="X4" i="4"/>
  <c r="X9" i="4"/>
  <c r="X8" i="4"/>
  <c r="X7" i="4"/>
  <c r="X5" i="4"/>
  <c r="P5" i="1"/>
  <c r="P5" i="4" s="1"/>
  <c r="P6" i="1"/>
  <c r="P6" i="4" s="1"/>
  <c r="I77" i="1"/>
  <c r="X6" i="4" l="1"/>
  <c r="X28" i="1"/>
  <c r="O5" i="4"/>
  <c r="S5" i="4" s="1"/>
  <c r="R5" i="4"/>
  <c r="R6" i="4"/>
  <c r="O6" i="4"/>
  <c r="S6" i="4" s="1"/>
  <c r="U27" i="1"/>
  <c r="U26" i="4" s="1"/>
  <c r="D25" i="6"/>
  <c r="U5" i="1"/>
  <c r="U5" i="4" s="1"/>
  <c r="D3" i="6"/>
  <c r="U7" i="1"/>
  <c r="U7" i="4" s="1"/>
  <c r="D5" i="6"/>
  <c r="U39" i="1"/>
  <c r="U37" i="4" s="1"/>
  <c r="D34" i="6"/>
  <c r="U34" i="1"/>
  <c r="U33" i="4" s="1"/>
  <c r="D29" i="6"/>
  <c r="U70" i="1"/>
  <c r="U68" i="4" s="1"/>
  <c r="D59" i="6"/>
  <c r="U72" i="1"/>
  <c r="U70" i="4" s="1"/>
  <c r="D61" i="6"/>
  <c r="U44" i="1"/>
  <c r="U42" i="4" s="1"/>
  <c r="D39" i="6"/>
  <c r="U69" i="1"/>
  <c r="U67" i="4" s="1"/>
  <c r="D58" i="6"/>
  <c r="U37" i="1"/>
  <c r="D32" i="6"/>
  <c r="U38" i="1"/>
  <c r="U36" i="4" s="1"/>
  <c r="D33" i="6"/>
  <c r="U32" i="1"/>
  <c r="U31" i="4" s="1"/>
  <c r="D27" i="6"/>
  <c r="U68" i="1"/>
  <c r="U66" i="4" s="1"/>
  <c r="D57" i="6"/>
  <c r="U33" i="1"/>
  <c r="U32" i="4" s="1"/>
  <c r="D28" i="6"/>
  <c r="U76" i="1"/>
  <c r="U74" i="4" s="1"/>
  <c r="D65" i="6"/>
  <c r="U6" i="1"/>
  <c r="D4" i="6"/>
  <c r="U35" i="1"/>
  <c r="U34" i="4" s="1"/>
  <c r="D30" i="6"/>
  <c r="U71" i="1"/>
  <c r="U69" i="4" s="1"/>
  <c r="D60" i="6"/>
  <c r="X27" i="4"/>
  <c r="X61" i="4"/>
  <c r="X75" i="4"/>
  <c r="I159" i="1"/>
  <c r="W4" i="1"/>
  <c r="N63" i="1"/>
  <c r="W63" i="1"/>
  <c r="U63" i="1"/>
  <c r="N45" i="1"/>
  <c r="W45" i="1"/>
  <c r="O71" i="1"/>
  <c r="S71" i="1" s="1"/>
  <c r="R76" i="1"/>
  <c r="R72" i="1"/>
  <c r="R71" i="1"/>
  <c r="O72" i="1"/>
  <c r="S72" i="1" s="1"/>
  <c r="O76" i="1"/>
  <c r="S76" i="1" s="1"/>
  <c r="O69" i="1"/>
  <c r="S69" i="1" s="1"/>
  <c r="R70" i="1"/>
  <c r="R69" i="1"/>
  <c r="O53" i="1"/>
  <c r="S53" i="1" s="1"/>
  <c r="O50" i="1"/>
  <c r="S50" i="1" s="1"/>
  <c r="O52" i="1"/>
  <c r="S52" i="1" s="1"/>
  <c r="R68" i="1"/>
  <c r="R50" i="1"/>
  <c r="O49" i="1"/>
  <c r="R38" i="1"/>
  <c r="O51" i="1"/>
  <c r="S51" i="1" s="1"/>
  <c r="R62" i="1"/>
  <c r="O70" i="1"/>
  <c r="S70" i="1" s="1"/>
  <c r="R53" i="1"/>
  <c r="O68" i="1"/>
  <c r="S68" i="1" s="1"/>
  <c r="R51" i="1"/>
  <c r="R49" i="1"/>
  <c r="O62" i="1"/>
  <c r="S62" i="1" s="1"/>
  <c r="R52" i="1"/>
  <c r="O44" i="1"/>
  <c r="S44" i="1" s="1"/>
  <c r="R44" i="1"/>
  <c r="O32" i="1"/>
  <c r="O36" i="1"/>
  <c r="S36" i="1" s="1"/>
  <c r="O39" i="1"/>
  <c r="S39" i="1" s="1"/>
  <c r="R36" i="1"/>
  <c r="R32" i="1"/>
  <c r="O38" i="1"/>
  <c r="S38" i="1" s="1"/>
  <c r="R33" i="1"/>
  <c r="R37" i="1"/>
  <c r="R35" i="1"/>
  <c r="O34" i="1"/>
  <c r="S34" i="1" s="1"/>
  <c r="O33" i="1"/>
  <c r="S33" i="1" s="1"/>
  <c r="O35" i="1"/>
  <c r="S35" i="1" s="1"/>
  <c r="R34" i="1"/>
  <c r="R39" i="1"/>
  <c r="O37" i="1"/>
  <c r="S37" i="1" s="1"/>
  <c r="R27" i="1"/>
  <c r="O27" i="1"/>
  <c r="S27" i="1" s="1"/>
  <c r="R4" i="1"/>
  <c r="O5" i="1"/>
  <c r="S5" i="1" s="1"/>
  <c r="T77" i="1"/>
  <c r="T159" i="1" s="1"/>
  <c r="R5" i="1"/>
  <c r="O4" i="1"/>
  <c r="S4" i="1" s="1"/>
  <c r="O6" i="1"/>
  <c r="S6" i="1" s="1"/>
  <c r="R6" i="1"/>
  <c r="S27" i="4" l="1"/>
  <c r="S157" i="4" s="1"/>
  <c r="W28" i="1"/>
  <c r="U6" i="4"/>
  <c r="R27" i="4"/>
  <c r="U75" i="4"/>
  <c r="U43" i="4"/>
  <c r="U45" i="1"/>
  <c r="R63" i="1"/>
  <c r="S49" i="1"/>
  <c r="S63" i="1" s="1"/>
  <c r="O63" i="1"/>
  <c r="R45" i="1"/>
  <c r="S32" i="1"/>
  <c r="S45" i="1" s="1"/>
  <c r="O45" i="1"/>
  <c r="Q28" i="1"/>
  <c r="R28" i="4" l="1"/>
  <c r="R157" i="4"/>
  <c r="R158" i="4" s="1"/>
  <c r="R159" i="4" s="1"/>
  <c r="N9" i="1"/>
  <c r="U77" i="1"/>
  <c r="V77" i="1"/>
  <c r="S159" i="4" l="1"/>
  <c r="U9" i="1"/>
  <c r="U9" i="4" s="1"/>
  <c r="D7" i="6"/>
  <c r="O9" i="1"/>
  <c r="S9" i="1" s="1"/>
  <c r="R9" i="1"/>
  <c r="V28" i="1" l="1"/>
  <c r="R7" i="1"/>
  <c r="O7" i="1" l="1"/>
  <c r="S7" i="1" s="1"/>
  <c r="X63" i="1" l="1"/>
  <c r="N8" i="1"/>
  <c r="U8" i="1" l="1"/>
  <c r="D6" i="6"/>
  <c r="O8" i="1"/>
  <c r="S8" i="1" s="1"/>
  <c r="R8" i="1"/>
  <c r="Q77" i="1"/>
  <c r="Q159" i="1" s="1"/>
  <c r="X77" i="1"/>
  <c r="G77" i="1"/>
  <c r="G159" i="1" s="1"/>
  <c r="H77" i="1"/>
  <c r="H159" i="1" s="1"/>
  <c r="L77" i="1"/>
  <c r="L159" i="1" s="1"/>
  <c r="M77" i="1"/>
  <c r="M159" i="1" s="1"/>
  <c r="P77" i="1"/>
  <c r="U8" i="4" l="1"/>
  <c r="U28" i="1"/>
  <c r="W77" i="1"/>
  <c r="U27" i="4" l="1"/>
  <c r="U157" i="4" s="1"/>
  <c r="U158" i="4" s="1"/>
  <c r="W159" i="1"/>
  <c r="N77" i="1"/>
  <c r="R77" i="1" l="1"/>
  <c r="S77" i="1"/>
  <c r="O77" i="1"/>
  <c r="R64" i="1" l="1"/>
  <c r="R78" i="1"/>
  <c r="R46" i="1" l="1"/>
  <c r="W161" i="1" l="1"/>
  <c r="S28" i="1" l="1"/>
  <c r="S159" i="1" s="1"/>
  <c r="R28" i="1"/>
  <c r="R159" i="1" s="1"/>
  <c r="N28" i="1"/>
  <c r="N159" i="1" s="1"/>
  <c r="U159" i="1" l="1"/>
  <c r="U160" i="1" s="1"/>
  <c r="F160" i="1"/>
  <c r="O28" i="1"/>
  <c r="O159" i="1" s="1"/>
  <c r="P28" i="1"/>
  <c r="P159" i="1" s="1"/>
  <c r="N160" i="1" l="1"/>
  <c r="R160" i="1"/>
  <c r="R29" i="1" l="1"/>
  <c r="S161" i="1" s="1"/>
  <c r="R161" i="1" l="1"/>
</calcChain>
</file>

<file path=xl/sharedStrings.xml><?xml version="1.0" encoding="utf-8"?>
<sst xmlns="http://schemas.openxmlformats.org/spreadsheetml/2006/main" count="660" uniqueCount="239">
  <si>
    <t>Nr semestru</t>
  </si>
  <si>
    <t>Nazwa zajęć</t>
  </si>
  <si>
    <t>Moduł kształcenia</t>
  </si>
  <si>
    <t>Zbieżność</t>
  </si>
  <si>
    <t>Liczba godzin poszczególnych form zajęć</t>
  </si>
  <si>
    <t>Razem liczba godzin zajęć dydaktycznych</t>
  </si>
  <si>
    <t>Liczba godzin pracy własnej</t>
  </si>
  <si>
    <t>Razem liczba godzin studiów</t>
  </si>
  <si>
    <t>ECTS</t>
  </si>
  <si>
    <t>W tym: ECTS za zajęcia z bezpośrednim udziałem NA lub IOPZ</t>
  </si>
  <si>
    <t>W tym: ECTS za pracę własną</t>
  </si>
  <si>
    <t>Liczba godzin zajęć kształtujących umiejętności praktyczne</t>
  </si>
  <si>
    <t>ECTS za zajęcia kształtujące umiejętności praktyczne</t>
  </si>
  <si>
    <t>Zajęcia do wyboru (DW)</t>
  </si>
  <si>
    <t>ECTS za zajęcia do wyboru</t>
  </si>
  <si>
    <t>Forma zaliczenia</t>
  </si>
  <si>
    <t>W</t>
  </si>
  <si>
    <t>Ćw</t>
  </si>
  <si>
    <t>Lab</t>
  </si>
  <si>
    <t>Konw</t>
  </si>
  <si>
    <t>Sem</t>
  </si>
  <si>
    <t>Zaj. Prakt.</t>
  </si>
  <si>
    <t>Lekt</t>
  </si>
  <si>
    <t>PrZaw</t>
  </si>
  <si>
    <t>BHP</t>
  </si>
  <si>
    <t>Grupa A.</t>
  </si>
  <si>
    <t>Anatomia prawidłowa i rentgenowska</t>
  </si>
  <si>
    <t>Biologia medyczna i genetyka</t>
  </si>
  <si>
    <t>Biochemia</t>
  </si>
  <si>
    <t>Biofizyka</t>
  </si>
  <si>
    <t>Pierwsza pomoc przedmedyczna</t>
  </si>
  <si>
    <t>Kinezjologia</t>
  </si>
  <si>
    <t>Filozofia i bioetyka</t>
  </si>
  <si>
    <t>Grupa B.</t>
  </si>
  <si>
    <t>Ekonomia i system ochrony zdrowia</t>
  </si>
  <si>
    <t>Historia fizjoterapii</t>
  </si>
  <si>
    <t>Pedagogika ogólna i pedagogika specjalna</t>
  </si>
  <si>
    <t xml:space="preserve">Podstawy prawa </t>
  </si>
  <si>
    <t>Socjologia ogólna i socjologia niepełnosprawności</t>
  </si>
  <si>
    <t>Technologie informacyjne</t>
  </si>
  <si>
    <t>Wychowanie fizyczne (I)</t>
  </si>
  <si>
    <t>Dydaktyka fizjoterapii</t>
  </si>
  <si>
    <t>Zarządzanie i marketing</t>
  </si>
  <si>
    <t>Zdrowie publiczne</t>
  </si>
  <si>
    <t>Fizjoterapia ogólna</t>
  </si>
  <si>
    <t>Grupa C.</t>
  </si>
  <si>
    <t>Fizjoprofilaktyka i promocja zdrowia</t>
  </si>
  <si>
    <t>Kształcenie ruchowe i metodyka nauczania ruchu</t>
  </si>
  <si>
    <t>Prawno-etyczne aspekty w postępowaniu fizjoterapeuty z pacjentem nieletnim</t>
  </si>
  <si>
    <t>Grupa H.</t>
  </si>
  <si>
    <t>Diagnostyka laboratoryjna i obrazowa</t>
  </si>
  <si>
    <t>DW</t>
  </si>
  <si>
    <t>Z/bo</t>
  </si>
  <si>
    <t>Biomechanika</t>
  </si>
  <si>
    <t>Fizjologia ogólna z neurofizjologią</t>
  </si>
  <si>
    <t>Język obcy (I)</t>
  </si>
  <si>
    <t xml:space="preserve">Psychologia </t>
  </si>
  <si>
    <t>Demografia i epidemiologia</t>
  </si>
  <si>
    <t>Wychowanie fizyczne (II)</t>
  </si>
  <si>
    <t>Kinezyterapia (I)</t>
  </si>
  <si>
    <t>Medycyna fizykalna – fizykoterapia</t>
  </si>
  <si>
    <t>Praktyka asystencka</t>
  </si>
  <si>
    <t>Grupa F.</t>
  </si>
  <si>
    <r>
      <t>Rekreacyjne formy aktywności ruchowej / Plenerowe formy ruchu (</t>
    </r>
    <r>
      <rPr>
        <b/>
        <sz val="9"/>
        <rFont val="Times New Roman"/>
        <family val="1"/>
        <charset val="238"/>
      </rPr>
      <t>DW</t>
    </r>
    <r>
      <rPr>
        <sz val="9"/>
        <rFont val="Times New Roman"/>
        <family val="1"/>
      </rPr>
      <t>)</t>
    </r>
  </si>
  <si>
    <t>Dieta w zdrowiu i chorobie</t>
  </si>
  <si>
    <t>Anatomia funkcjonalna i palpacyjna</t>
  </si>
  <si>
    <t xml:space="preserve">Fizjologia wysiłku fizycznego </t>
  </si>
  <si>
    <t>Patologia ogólna</t>
  </si>
  <si>
    <t>Język obcy (II)</t>
  </si>
  <si>
    <t>Kinezyterapia (II)</t>
  </si>
  <si>
    <t>Masaż (I)</t>
  </si>
  <si>
    <t>Terapia manualna</t>
  </si>
  <si>
    <t>Balneoklimatologia i odnowa biologiczna</t>
  </si>
  <si>
    <r>
      <t xml:space="preserve">Podstawy treningu zdrowotnego / Podstawy pilatesu </t>
    </r>
    <r>
      <rPr>
        <b/>
        <sz val="9"/>
        <color rgb="FF000000"/>
        <rFont val="Times New Roman"/>
        <family val="1"/>
        <charset val="238"/>
      </rPr>
      <t>(DW)</t>
    </r>
  </si>
  <si>
    <t>Zabawy motoryczne wspomagające rozwój psychoruchowy dziecka</t>
  </si>
  <si>
    <t>Metody specjalne fizjoterapii – metody reedukacji posturalnej</t>
  </si>
  <si>
    <t>Metody specjalne fizjoterapii – reedukacji nerwowo-mięśniowej</t>
  </si>
  <si>
    <t>Metody specjalne fizjoterapii – neurorehabilitacja</t>
  </si>
  <si>
    <t>Podstawy kinesiotapingu</t>
  </si>
  <si>
    <t>Język obcy (III)</t>
  </si>
  <si>
    <t>Kinezyterapia (III)</t>
  </si>
  <si>
    <t>Masaż (II)</t>
  </si>
  <si>
    <t>Kliniczne podstawy fizjoterapii w intensywnej terapii</t>
  </si>
  <si>
    <t>Grupa D.</t>
  </si>
  <si>
    <t>Kliniczne podstawy fizjoterapii w chirurgii</t>
  </si>
  <si>
    <t>Kliniczne podstawy fizjoterapii w neurologii i neurochirurgii</t>
  </si>
  <si>
    <t>Kliniczne podstawy fizjoterapii w pulmonologii</t>
  </si>
  <si>
    <t>Kliniczne podstawy fizjoterapii w ortopedii</t>
  </si>
  <si>
    <t>Fizjoterapia stawów skroniowo-żuchwowych</t>
  </si>
  <si>
    <t>Zakażenia szpitalne</t>
  </si>
  <si>
    <t>Wakacyjna praktyka z kinezyterapii</t>
  </si>
  <si>
    <t>Język obcy (IV)</t>
  </si>
  <si>
    <t>Fizjoterapia w chorobach wewnętrznych w chirurgii i intensywnej terapii</t>
  </si>
  <si>
    <t>Kliniczne podstawy fizjoterapii w ginekologii i położnictwie</t>
  </si>
  <si>
    <t>Kliniczne podstawy fizjoterapii w pediatrii i neurologii dziecięcej</t>
  </si>
  <si>
    <t>Fizjoterapia kliniczna w dysfunkcjach układu ruchu w ortopedii</t>
  </si>
  <si>
    <t>Fizjoterapia kliniczna w dysfunkcjach układu ruchu w neurologii i neurochirurgii</t>
  </si>
  <si>
    <t>Kliniczne podstawy fizjoterapii w traumatologii i medycynie sportowej</t>
  </si>
  <si>
    <t>Fizjoterapia w chorobach wewnętrznych w pulmonologii</t>
  </si>
  <si>
    <t>Praktyka z fizjoterapii klinicznej, fizykoterapii i masażu</t>
  </si>
  <si>
    <r>
      <t xml:space="preserve">Wybrane techniki masażu / Wybrane techniki masażu z elementami odnowy biologicznej / Selected massage techniques / Selected massage techniques with elements of biological regeneration </t>
    </r>
    <r>
      <rPr>
        <b/>
        <sz val="9"/>
        <color theme="1"/>
        <rFont val="Times New Roman"/>
        <family val="1"/>
        <charset val="238"/>
      </rPr>
      <t>(DW)</t>
    </r>
  </si>
  <si>
    <t>Metody specjalne fizjoterapii – terapia neurorozwojowa</t>
  </si>
  <si>
    <t>Ćwiczenia sensomotoryczne</t>
  </si>
  <si>
    <r>
      <t xml:space="preserve">Terapia zaburzeń głosu / Podstawy fizjoterapii logopedycznej </t>
    </r>
    <r>
      <rPr>
        <b/>
        <sz val="9"/>
        <color theme="1"/>
        <rFont val="Times New Roman"/>
        <family val="1"/>
        <charset val="238"/>
      </rPr>
      <t>(DW)</t>
    </r>
  </si>
  <si>
    <t>Język obcy (V)</t>
  </si>
  <si>
    <t>Diagnostyka funkcjonalna i planowanie fizjoterapii w chorobach wewnętrznych w chirurgii i intensywnej terapii</t>
  </si>
  <si>
    <t>Diagnostyka funkcjonalna i planowanie fizjoterapii w dysfunkcjach układu ruchu w ortopedii</t>
  </si>
  <si>
    <t>Diagnostyka funkcjonalna i planowanie fizjoterapii w dysfunkcjach układu ruchu w neurologii i neurochirurgii</t>
  </si>
  <si>
    <t>Fizjoterapia kliniczna w dysfunkcjach układu ruchu w traumatologii i medycynie sportowej</t>
  </si>
  <si>
    <t>Diagnostyka funkcjonalna i planowanie fizjoterapii w chorobach wewnętrznych w pulmonologii</t>
  </si>
  <si>
    <t>Fizjoterapia w chorobach wewnętrznych w pediatrii</t>
  </si>
  <si>
    <t>Fizjoterapia w chorobach wewnętrznych w: ginekologii i położnictwie</t>
  </si>
  <si>
    <t>Wakacyjna praktyka profilowana - wybieralna</t>
  </si>
  <si>
    <t>Kształcenie ruchowe i metodyka nauczania ruchu: Trening zdrowotny w środowisku wodnym / Pływanie terapeutyczne</t>
  </si>
  <si>
    <t>Kliniczne podstawy fizjoterapii w onkologii i medycynie paliatywnej</t>
  </si>
  <si>
    <t>Adaptowana aktywność fizyczna i sport osób niepełnosprawnych</t>
  </si>
  <si>
    <t>Kliniczne podstawy fizjoterapii w reumatologii</t>
  </si>
  <si>
    <t>Kliniczne podstawy fizjoterapii w geriatrii</t>
  </si>
  <si>
    <t>Kliniczne podstawy fizjoterapii w psychiatrii</t>
  </si>
  <si>
    <t>Diagnostyka funkcjonalna i planowanie fizjoterapii w dysfunkcjach układu ruchu w traumatologii i medycynie sportowej</t>
  </si>
  <si>
    <t>Diagnostyka funkcjonalna i planowanie fizjoterapii w chorobach wewnętrznych w ginekologii i położnictwie</t>
  </si>
  <si>
    <t>Fizjoterapia kliniczna w dysfunkcjach układu ruchu w wieku rozwojowym</t>
  </si>
  <si>
    <t>Fizjoterapia w chorobach wewnętrznych w onkologii i medycynie paliatywnej</t>
  </si>
  <si>
    <r>
      <t xml:space="preserve">Elementy Tai Chi w psychoprofilaktyce fizjoterapeutycznej / Elements of Tai Chi in physiotherapeutic psychoprophylaxis </t>
    </r>
    <r>
      <rPr>
        <b/>
        <sz val="9"/>
        <color theme="1"/>
        <rFont val="Times New Roman"/>
        <family val="1"/>
        <charset val="238"/>
      </rPr>
      <t>(DW)</t>
    </r>
  </si>
  <si>
    <t>Kliniczne podstawy fizjoterapii w kardiologii i kardiochirurgii</t>
  </si>
  <si>
    <t>Fizjoterapia w chorobach wewnętrznych w geriatrii i psychiatrii</t>
  </si>
  <si>
    <t>Fizjoterapia kliniczna w dysfunkcjach układu ruchu w reumatologii</t>
  </si>
  <si>
    <t>Diagnostyka funkcjonalna i planowanie fizjoterapii w wieku rozwojowym</t>
  </si>
  <si>
    <t>Metodologia badań naukowych i statystyka</t>
  </si>
  <si>
    <t>Grupa E.</t>
  </si>
  <si>
    <t>Seminarium magisterskie - przygotowanie pracy dyplomowej</t>
  </si>
  <si>
    <t>Diagnostyka i planowanie fizjoterapii w chorobach wewnętrznych w onkologii i medycynie paliatywnej</t>
  </si>
  <si>
    <t>Fizjoterapia w chorobach wewnętrznych w kardiologii i kardiochirurgii</t>
  </si>
  <si>
    <t>Wyroby medyczne – zaopatrzenie ortopedyczne</t>
  </si>
  <si>
    <t>Farmakologia w fizjoterapii</t>
  </si>
  <si>
    <t>Diagnostyka funkcjonalna i planowanie fizjoterapii w dysfunkcjach układu ruchu w reumatologii</t>
  </si>
  <si>
    <t>Diagnostyka funkcjonalna i planowanie fizjoterapii w chorobach wewnętrznych w geriatrii i psychiatrii</t>
  </si>
  <si>
    <t>Metody specjalne fizjoterapii – terapia manualna</t>
  </si>
  <si>
    <t>Pierwszy krok na rynku pracy</t>
  </si>
  <si>
    <t>Rehabilitacja pulmonologiczna i klimatoterapia w podziemnych komorach solnych</t>
  </si>
  <si>
    <r>
      <t xml:space="preserve">Diagnostyka obrazowa uszkodzeń narządu ruchu / Imaging diagnostics of musculoskeletal injuries </t>
    </r>
    <r>
      <rPr>
        <b/>
        <sz val="9"/>
        <color theme="1"/>
        <rFont val="Times New Roman"/>
        <family val="1"/>
        <charset val="238"/>
      </rPr>
      <t>(DW)</t>
    </r>
  </si>
  <si>
    <r>
      <t xml:space="preserve">Fizjoterapia w zaburzeniach uro-ginekologicznych / Physiotherapy in uro-gynecological disorders </t>
    </r>
    <r>
      <rPr>
        <b/>
        <sz val="9"/>
        <color theme="1"/>
        <rFont val="Times New Roman"/>
        <family val="1"/>
        <charset val="238"/>
      </rPr>
      <t>(DW)</t>
    </r>
  </si>
  <si>
    <t>Diagnostyka funkcjonalna i planowanie fizjoterapii w chorobach wewnętrznych w kardiologii i kardiochirurgii</t>
  </si>
  <si>
    <r>
      <t xml:space="preserve">Masaż limfatyczny / Masaż sportowy / Lymphatic massage / Sports massage </t>
    </r>
    <r>
      <rPr>
        <b/>
        <sz val="9"/>
        <color theme="1"/>
        <rFont val="Times New Roman"/>
        <family val="1"/>
        <charset val="238"/>
      </rPr>
      <t>(DW)</t>
    </r>
  </si>
  <si>
    <t>Diagnostyka i terapia kręgosłupa i barku w modelu holistycznym</t>
  </si>
  <si>
    <t>Seminarium magisterskie - przygotowanie pracy dyplomowej, przygotowanie do egzaminu dyplomowego</t>
  </si>
  <si>
    <t>Praktyka z fizjoterapii klinicznej, fizykoterapii i masażu - praktyka semestralna</t>
  </si>
  <si>
    <t>RAZEM</t>
  </si>
  <si>
    <r>
      <t xml:space="preserve">Kierunek: </t>
    </r>
    <r>
      <rPr>
        <b/>
        <sz val="11"/>
        <color theme="1"/>
        <rFont val="Calibri"/>
        <family val="2"/>
        <charset val="238"/>
        <scheme val="minor"/>
      </rPr>
      <t>Fizjoterapia</t>
    </r>
    <r>
      <rPr>
        <sz val="11"/>
        <color theme="1"/>
        <rFont val="Calibri"/>
        <family val="2"/>
        <scheme val="minor"/>
      </rPr>
      <t xml:space="preserve">
Stopień: </t>
    </r>
    <r>
      <rPr>
        <b/>
        <sz val="11"/>
        <color theme="1"/>
        <rFont val="Calibri"/>
        <family val="2"/>
        <charset val="238"/>
        <scheme val="minor"/>
      </rPr>
      <t>Jednolite studia magisterskie</t>
    </r>
    <r>
      <rPr>
        <sz val="11"/>
        <color theme="1"/>
        <rFont val="Calibri"/>
        <family val="2"/>
        <scheme val="minor"/>
      </rPr>
      <t xml:space="preserve">
Forma studiów: </t>
    </r>
    <r>
      <rPr>
        <b/>
        <sz val="11"/>
        <color theme="1"/>
        <rFont val="Calibri"/>
        <family val="2"/>
        <charset val="238"/>
        <scheme val="minor"/>
      </rPr>
      <t>Niestacjonarne</t>
    </r>
    <r>
      <rPr>
        <sz val="11"/>
        <color theme="1"/>
        <rFont val="Calibri"/>
        <family val="2"/>
        <scheme val="minor"/>
      </rPr>
      <t xml:space="preserve"> 
Początek cyklu kształcenia: r. akad. </t>
    </r>
    <r>
      <rPr>
        <b/>
        <sz val="11"/>
        <color theme="1"/>
        <rFont val="Calibri"/>
        <family val="2"/>
        <charset val="238"/>
        <scheme val="minor"/>
      </rPr>
      <t>2025/2026</t>
    </r>
  </si>
  <si>
    <t>Semestr</t>
  </si>
  <si>
    <t>Nazwa przedmiotu</t>
  </si>
  <si>
    <t>Godziny stac/niestac</t>
  </si>
  <si>
    <t>L.p</t>
  </si>
  <si>
    <t>Blok</t>
  </si>
  <si>
    <t>Przedmiot</t>
  </si>
  <si>
    <t>Godziny zajęć</t>
  </si>
  <si>
    <t>Wymagane</t>
  </si>
  <si>
    <t>Online</t>
  </si>
  <si>
    <t>Wykłady</t>
  </si>
  <si>
    <t>Ćwiczenia</t>
  </si>
  <si>
    <t>Laboratorium</t>
  </si>
  <si>
    <t>Konwersatorium</t>
  </si>
  <si>
    <t>Seminaria</t>
  </si>
  <si>
    <t>Zajęcia praktyczne</t>
  </si>
  <si>
    <t>Lektoraty</t>
  </si>
  <si>
    <t>Praktyka</t>
  </si>
  <si>
    <t>Łącznie</t>
  </si>
  <si>
    <t>Godz.</t>
  </si>
  <si>
    <t xml:space="preserve">Godz. zajęć online </t>
  </si>
  <si>
    <t>ECTS online</t>
  </si>
  <si>
    <t>Grupa A: Biomedyczne podstawy fizjoterapii</t>
  </si>
  <si>
    <t>A</t>
  </si>
  <si>
    <t>Razem</t>
  </si>
  <si>
    <t>Grupa B: Nauki ogólne</t>
  </si>
  <si>
    <t>B</t>
  </si>
  <si>
    <t>Grupa C: Podstawy fizjoterapii</t>
  </si>
  <si>
    <t>C</t>
  </si>
  <si>
    <t>Grupa D. Fizjoterapia kliniczna</t>
  </si>
  <si>
    <t>D</t>
  </si>
  <si>
    <t>Grupa E. Metodologia badań naukoych</t>
  </si>
  <si>
    <t>E</t>
  </si>
  <si>
    <t>Grupa F. Praktyki fizjoterapeutyczne</t>
  </si>
  <si>
    <t>F</t>
  </si>
  <si>
    <t>Grupa H. Zajęcia do dyspozycji uczelni</t>
  </si>
  <si>
    <t>H</t>
  </si>
  <si>
    <r>
      <t xml:space="preserve">Aktywność fizyczna osób starszych / Physical activity of elderly people </t>
    </r>
    <r>
      <rPr>
        <b/>
        <sz val="9"/>
        <color rgb="FF000000"/>
        <rFont val="Times New Roman"/>
        <family val="1"/>
      </rPr>
      <t>(DW)</t>
    </r>
  </si>
  <si>
    <t>ONLINE ECTS</t>
  </si>
  <si>
    <t>ONLINE GODZ. WYKŁ.</t>
  </si>
  <si>
    <t>Z/o, Z/bo</t>
  </si>
  <si>
    <t>Z/o</t>
  </si>
  <si>
    <t>Z/bo, Z/o</t>
  </si>
  <si>
    <t>E, Z/bo</t>
  </si>
  <si>
    <t>Z/bo, E</t>
  </si>
  <si>
    <t>E, Z/o</t>
  </si>
  <si>
    <t>E, Z/bo, Z/o</t>
  </si>
  <si>
    <t>Z/o, Z/bo, Z/o</t>
  </si>
  <si>
    <t>1.</t>
  </si>
  <si>
    <t>2.</t>
  </si>
  <si>
    <t>7.</t>
  </si>
  <si>
    <t>3.</t>
  </si>
  <si>
    <t>4.</t>
  </si>
  <si>
    <t>5.</t>
  </si>
  <si>
    <t>6.</t>
  </si>
  <si>
    <t>8.</t>
  </si>
  <si>
    <t>9.</t>
  </si>
  <si>
    <t>10.</t>
  </si>
  <si>
    <t>11.</t>
  </si>
  <si>
    <t>12.</t>
  </si>
  <si>
    <t>13.</t>
  </si>
  <si>
    <t>14.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</si>
  <si>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</si>
  <si>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</si>
  <si>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</si>
  <si>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</si>
  <si>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</si>
  <si>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</si>
  <si>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</si>
  <si>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</si>
  <si>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</si>
  <si>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</si>
  <si>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</si>
  <si>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</si>
  <si>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</si>
  <si>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</si>
  <si>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</si>
  <si>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 xml:space="preserve">16. </t>
  </si>
  <si>
    <t xml:space="preserve">17. </t>
  </si>
  <si>
    <t xml:space="preserve">18. </t>
  </si>
  <si>
    <t xml:space="preserve">19. </t>
  </si>
  <si>
    <t xml:space="preserve">20. </t>
  </si>
  <si>
    <t xml:space="preserve">21. </t>
  </si>
  <si>
    <t xml:space="preserve">22. </t>
  </si>
  <si>
    <t xml:space="preserve">23. </t>
  </si>
  <si>
    <t xml:space="preserve">24. </t>
  </si>
  <si>
    <t xml:space="preserve">Z/bo, Z/o, </t>
  </si>
  <si>
    <t>VI sem</t>
  </si>
  <si>
    <t xml:space="preserve"> Z/o</t>
  </si>
  <si>
    <t xml:space="preserve"> 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</si>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</sst>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;0;;@"/>
    <numFmt numFmtId="166" formatCode="0.0%"/>
  </numFmts>
  <fonts count="31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6"/>
      <color theme="1"/>
      <name val="Times New Roman"/>
      <family val="1"/>
    </font>
    <font>
      <sz val="6"/>
      <color theme="1"/>
      <name val="Times New Roman"/>
      <family val="1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9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b/>
      <sz val="9"/>
      <name val="Times New Roman"/>
      <family val="1"/>
    </font>
    <font>
      <sz val="9"/>
      <color rgb="FF242424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theme="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sz val="9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color rgb="FFFF0000"/>
      <name val="Times New Roman"/>
      <family val="1"/>
      <charset val="238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8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9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10" xfId="0" applyFont="1" applyBorder="1" applyAlignment="1">
      <alignment horizontal="center" wrapText="1"/>
    </xf>
    <xf numFmtId="0" fontId="1" fillId="0" borderId="23" xfId="0" applyFont="1" applyBorder="1" applyAlignment="1">
      <alignment horizontal="center" vertical="center"/>
    </xf>
    <xf numFmtId="0" fontId="1" fillId="0" borderId="10" xfId="0" applyFont="1" applyBorder="1" applyAlignment="1">
      <alignment wrapText="1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/>
    <xf numFmtId="0" fontId="1" fillId="0" borderId="21" xfId="0" applyFont="1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wrapText="1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wrapText="1"/>
    </xf>
    <xf numFmtId="0" fontId="1" fillId="0" borderId="40" xfId="0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wrapText="1"/>
    </xf>
    <xf numFmtId="0" fontId="7" fillId="0" borderId="2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6" xfId="0" applyFont="1" applyBorder="1"/>
    <xf numFmtId="0" fontId="1" fillId="0" borderId="50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6" fillId="0" borderId="51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wrapText="1"/>
    </xf>
    <xf numFmtId="1" fontId="1" fillId="0" borderId="0" xfId="0" applyNumberFormat="1" applyFont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164" fontId="6" fillId="0" borderId="36" xfId="0" applyNumberFormat="1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 wrapText="1"/>
    </xf>
    <xf numFmtId="164" fontId="1" fillId="0" borderId="45" xfId="0" applyNumberFormat="1" applyFont="1" applyBorder="1" applyAlignment="1">
      <alignment horizontal="center" vertical="center"/>
    </xf>
    <xf numFmtId="0" fontId="6" fillId="0" borderId="36" xfId="0" applyFont="1" applyBorder="1" applyAlignment="1">
      <alignment wrapText="1"/>
    </xf>
    <xf numFmtId="0" fontId="8" fillId="4" borderId="11" xfId="0" applyFont="1" applyFill="1" applyBorder="1" applyAlignment="1">
      <alignment horizontal="center" vertical="center"/>
    </xf>
    <xf numFmtId="0" fontId="0" fillId="0" borderId="56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8" xfId="0" applyBorder="1" applyAlignment="1">
      <alignment horizontal="center"/>
    </xf>
    <xf numFmtId="0" fontId="0" fillId="0" borderId="49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8" fillId="4" borderId="4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Alignment="1">
      <alignment horizontal="left" vertical="center"/>
    </xf>
    <xf numFmtId="0" fontId="17" fillId="6" borderId="20" xfId="0" applyFont="1" applyFill="1" applyBorder="1" applyAlignment="1">
      <alignment horizontal="center"/>
    </xf>
    <xf numFmtId="0" fontId="17" fillId="6" borderId="24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6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164" fontId="1" fillId="0" borderId="62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57" xfId="0" applyNumberFormat="1" applyBorder="1" applyAlignment="1">
      <alignment horizontal="center" vertical="center"/>
    </xf>
    <xf numFmtId="165" fontId="0" fillId="0" borderId="49" xfId="0" applyNumberFormat="1" applyBorder="1" applyAlignment="1">
      <alignment horizontal="center" vertical="center"/>
    </xf>
    <xf numFmtId="165" fontId="0" fillId="0" borderId="42" xfId="0" applyNumberFormat="1" applyBorder="1" applyAlignment="1">
      <alignment horizontal="center" vertical="center"/>
    </xf>
    <xf numFmtId="165" fontId="0" fillId="0" borderId="48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/>
    <xf numFmtId="0" fontId="1" fillId="0" borderId="2" xfId="0" applyFont="1" applyBorder="1" applyAlignment="1">
      <alignment wrapText="1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/>
    </xf>
    <xf numFmtId="0" fontId="19" fillId="0" borderId="0" xfId="0" applyFont="1"/>
    <xf numFmtId="0" fontId="19" fillId="0" borderId="56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wrapText="1"/>
    </xf>
    <xf numFmtId="164" fontId="1" fillId="0" borderId="38" xfId="0" applyNumberFormat="1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164" fontId="6" fillId="0" borderId="45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33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wrapText="1"/>
    </xf>
    <xf numFmtId="164" fontId="1" fillId="0" borderId="6" xfId="0" applyNumberFormat="1" applyFont="1" applyBorder="1" applyAlignment="1">
      <alignment horizontal="center" wrapText="1"/>
    </xf>
    <xf numFmtId="0" fontId="1" fillId="0" borderId="54" xfId="0" applyFont="1" applyBorder="1" applyAlignment="1">
      <alignment horizontal="center" wrapText="1"/>
    </xf>
    <xf numFmtId="164" fontId="1" fillId="0" borderId="33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65" xfId="0" applyFont="1" applyBorder="1" applyAlignment="1">
      <alignment horizontal="center" wrapText="1"/>
    </xf>
    <xf numFmtId="0" fontId="1" fillId="0" borderId="66" xfId="0" applyFont="1" applyBorder="1" applyAlignment="1">
      <alignment horizontal="center" wrapText="1"/>
    </xf>
    <xf numFmtId="0" fontId="1" fillId="0" borderId="41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wrapText="1"/>
    </xf>
    <xf numFmtId="164" fontId="1" fillId="0" borderId="64" xfId="0" applyNumberFormat="1" applyFont="1" applyBorder="1" applyAlignment="1">
      <alignment horizontal="center" wrapText="1"/>
    </xf>
    <xf numFmtId="0" fontId="1" fillId="7" borderId="50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7" borderId="55" xfId="0" applyFont="1" applyFill="1" applyBorder="1" applyAlignment="1">
      <alignment horizontal="center"/>
    </xf>
    <xf numFmtId="0" fontId="1" fillId="7" borderId="20" xfId="0" applyFont="1" applyFill="1" applyBorder="1" applyAlignment="1">
      <alignment horizontal="center"/>
    </xf>
    <xf numFmtId="164" fontId="1" fillId="7" borderId="21" xfId="0" applyNumberFormat="1" applyFont="1" applyFill="1" applyBorder="1" applyAlignment="1">
      <alignment horizontal="center"/>
    </xf>
    <xf numFmtId="164" fontId="1" fillId="7" borderId="24" xfId="0" applyNumberFormat="1" applyFont="1" applyFill="1" applyBorder="1" applyAlignment="1">
      <alignment horizontal="center"/>
    </xf>
    <xf numFmtId="0" fontId="1" fillId="7" borderId="21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 vertical="center"/>
    </xf>
    <xf numFmtId="164" fontId="7" fillId="7" borderId="5" xfId="0" applyNumberFormat="1" applyFont="1" applyFill="1" applyBorder="1" applyAlignment="1">
      <alignment horizontal="center" vertical="center"/>
    </xf>
    <xf numFmtId="164" fontId="7" fillId="7" borderId="38" xfId="0" applyNumberFormat="1" applyFont="1" applyFill="1" applyBorder="1" applyAlignment="1">
      <alignment horizontal="center" vertical="center"/>
    </xf>
    <xf numFmtId="9" fontId="7" fillId="7" borderId="8" xfId="1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62" xfId="0" applyFont="1" applyBorder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164" fontId="6" fillId="0" borderId="62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164" fontId="1" fillId="7" borderId="12" xfId="0" applyNumberFormat="1" applyFont="1" applyFill="1" applyBorder="1" applyAlignment="1">
      <alignment horizontal="center"/>
    </xf>
    <xf numFmtId="164" fontId="1" fillId="7" borderId="55" xfId="0" applyNumberFormat="1" applyFont="1" applyFill="1" applyBorder="1" applyAlignment="1">
      <alignment horizontal="center"/>
    </xf>
    <xf numFmtId="0" fontId="1" fillId="0" borderId="70" xfId="0" applyFont="1" applyBorder="1"/>
    <xf numFmtId="0" fontId="1" fillId="0" borderId="72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164" fontId="1" fillId="0" borderId="74" xfId="0" applyNumberFormat="1" applyFont="1" applyBorder="1" applyAlignment="1">
      <alignment horizontal="center" vertical="center"/>
    </xf>
    <xf numFmtId="164" fontId="1" fillId="0" borderId="77" xfId="0" applyNumberFormat="1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164" fontId="14" fillId="0" borderId="74" xfId="0" applyNumberFormat="1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1" fillId="0" borderId="5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164" fontId="14" fillId="0" borderId="8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164" fontId="1" fillId="0" borderId="79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165" fontId="18" fillId="2" borderId="22" xfId="0" applyNumberFormat="1" applyFont="1" applyFill="1" applyBorder="1" applyAlignment="1">
      <alignment horizontal="center" vertical="center"/>
    </xf>
    <xf numFmtId="165" fontId="0" fillId="0" borderId="80" xfId="0" applyNumberFormat="1" applyBorder="1" applyAlignment="1">
      <alignment horizontal="center" vertical="center"/>
    </xf>
    <xf numFmtId="165" fontId="0" fillId="0" borderId="81" xfId="0" applyNumberFormat="1" applyBorder="1" applyAlignment="1">
      <alignment horizontal="center" vertical="center"/>
    </xf>
    <xf numFmtId="165" fontId="0" fillId="0" borderId="17" xfId="0" applyNumberFormat="1" applyBorder="1" applyAlignment="1">
      <alignment horizontal="center" vertical="center"/>
    </xf>
    <xf numFmtId="9" fontId="1" fillId="0" borderId="0" xfId="1" applyFont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165" fontId="1" fillId="0" borderId="70" xfId="0" applyNumberFormat="1" applyFont="1" applyBorder="1"/>
    <xf numFmtId="165" fontId="1" fillId="0" borderId="71" xfId="0" applyNumberFormat="1" applyFont="1" applyBorder="1" applyAlignment="1">
      <alignment horizontal="center" vertical="center"/>
    </xf>
    <xf numFmtId="165" fontId="1" fillId="0" borderId="72" xfId="0" applyNumberFormat="1" applyFont="1" applyBorder="1" applyAlignment="1">
      <alignment horizontal="center" vertical="center"/>
    </xf>
    <xf numFmtId="165" fontId="1" fillId="0" borderId="73" xfId="0" applyNumberFormat="1" applyFont="1" applyBorder="1" applyAlignment="1">
      <alignment horizontal="center" vertical="center"/>
    </xf>
    <xf numFmtId="165" fontId="1" fillId="0" borderId="74" xfId="0" applyNumberFormat="1" applyFont="1" applyBorder="1" applyAlignment="1">
      <alignment horizontal="center" vertical="center"/>
    </xf>
    <xf numFmtId="165" fontId="1" fillId="0" borderId="75" xfId="0" applyNumberFormat="1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wrapText="1"/>
    </xf>
    <xf numFmtId="165" fontId="1" fillId="0" borderId="32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165" fontId="1" fillId="0" borderId="34" xfId="0" applyNumberFormat="1" applyFont="1" applyBorder="1" applyAlignment="1">
      <alignment horizontal="center" vertical="center"/>
    </xf>
    <xf numFmtId="165" fontId="1" fillId="0" borderId="16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65" fontId="1" fillId="0" borderId="17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wrapText="1"/>
    </xf>
    <xf numFmtId="165" fontId="6" fillId="0" borderId="1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1" fillId="0" borderId="7" xfId="0" applyNumberFormat="1" applyFont="1" applyBorder="1" applyAlignment="1">
      <alignment horizontal="center" vertical="center"/>
    </xf>
    <xf numFmtId="165" fontId="9" fillId="0" borderId="8" xfId="0" applyNumberFormat="1" applyFont="1" applyBorder="1" applyAlignment="1">
      <alignment wrapText="1"/>
    </xf>
    <xf numFmtId="165" fontId="1" fillId="0" borderId="67" xfId="0" applyNumberFormat="1" applyFont="1" applyBorder="1" applyAlignment="1">
      <alignment horizontal="center" vertical="center"/>
    </xf>
    <xf numFmtId="165" fontId="1" fillId="0" borderId="30" xfId="0" applyNumberFormat="1" applyFont="1" applyBorder="1" applyAlignment="1">
      <alignment horizontal="center" vertical="center"/>
    </xf>
    <xf numFmtId="165" fontId="6" fillId="0" borderId="7" xfId="0" applyNumberFormat="1" applyFont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165" fontId="1" fillId="0" borderId="9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165" fontId="7" fillId="0" borderId="8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wrapText="1"/>
    </xf>
    <xf numFmtId="165" fontId="1" fillId="3" borderId="31" xfId="0" applyNumberFormat="1" applyFont="1" applyFill="1" applyBorder="1" applyAlignment="1">
      <alignment horizontal="center" vertical="center"/>
    </xf>
    <xf numFmtId="165" fontId="1" fillId="0" borderId="31" xfId="0" applyNumberFormat="1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center" wrapText="1"/>
    </xf>
    <xf numFmtId="165" fontId="1" fillId="0" borderId="6" xfId="0" applyNumberFormat="1" applyFont="1" applyBorder="1" applyAlignment="1">
      <alignment horizontal="center" wrapText="1"/>
    </xf>
    <xf numFmtId="165" fontId="1" fillId="3" borderId="34" xfId="0" applyNumberFormat="1" applyFont="1" applyFill="1" applyBorder="1" applyAlignment="1">
      <alignment horizontal="center" vertical="center"/>
    </xf>
    <xf numFmtId="165" fontId="1" fillId="0" borderId="1" xfId="0" applyNumberFormat="1" applyFont="1" applyBorder="1"/>
    <xf numFmtId="165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 wrapText="1"/>
    </xf>
    <xf numFmtId="165" fontId="13" fillId="0" borderId="52" xfId="0" applyNumberFormat="1" applyFont="1" applyBorder="1" applyAlignment="1">
      <alignment horizontal="center" vertical="center" wrapText="1"/>
    </xf>
    <xf numFmtId="165" fontId="6" fillId="0" borderId="68" xfId="0" applyNumberFormat="1" applyFont="1" applyBorder="1" applyAlignment="1">
      <alignment horizontal="center" vertical="center"/>
    </xf>
    <xf numFmtId="165" fontId="6" fillId="0" borderId="36" xfId="0" applyNumberFormat="1" applyFont="1" applyBorder="1"/>
    <xf numFmtId="165" fontId="6" fillId="0" borderId="34" xfId="0" applyNumberFormat="1" applyFont="1" applyBorder="1" applyAlignment="1">
      <alignment horizontal="center" vertical="center"/>
    </xf>
    <xf numFmtId="165" fontId="6" fillId="0" borderId="40" xfId="0" applyNumberFormat="1" applyFont="1" applyBorder="1" applyAlignment="1">
      <alignment horizontal="center" vertical="center"/>
    </xf>
    <xf numFmtId="165" fontId="6" fillId="0" borderId="23" xfId="0" applyNumberFormat="1" applyFont="1" applyBorder="1" applyAlignment="1">
      <alignment horizontal="center" vertical="center"/>
    </xf>
    <xf numFmtId="165" fontId="6" fillId="0" borderId="22" xfId="0" applyNumberFormat="1" applyFont="1" applyBorder="1" applyAlignment="1">
      <alignment horizontal="center" vertical="center"/>
    </xf>
    <xf numFmtId="165" fontId="6" fillId="0" borderId="25" xfId="0" applyNumberFormat="1" applyFont="1" applyBorder="1" applyAlignment="1">
      <alignment horizontal="center" vertical="center"/>
    </xf>
    <xf numFmtId="165" fontId="6" fillId="0" borderId="36" xfId="0" applyNumberFormat="1" applyFont="1" applyBorder="1" applyAlignment="1">
      <alignment wrapText="1"/>
    </xf>
    <xf numFmtId="165" fontId="6" fillId="0" borderId="69" xfId="0" applyNumberFormat="1" applyFont="1" applyBorder="1" applyAlignment="1">
      <alignment horizontal="center" vertical="center"/>
    </xf>
    <xf numFmtId="165" fontId="6" fillId="0" borderId="62" xfId="0" applyNumberFormat="1" applyFont="1" applyBorder="1"/>
    <xf numFmtId="165" fontId="6" fillId="0" borderId="67" xfId="0" applyNumberFormat="1" applyFont="1" applyBorder="1" applyAlignment="1">
      <alignment horizontal="center" vertical="center"/>
    </xf>
    <xf numFmtId="165" fontId="6" fillId="0" borderId="30" xfId="0" applyNumberFormat="1" applyFont="1" applyBorder="1" applyAlignment="1">
      <alignment horizontal="center" vertical="center"/>
    </xf>
    <xf numFmtId="165" fontId="6" fillId="0" borderId="9" xfId="0" applyNumberFormat="1" applyFont="1" applyBorder="1" applyAlignment="1">
      <alignment horizontal="center" vertical="center"/>
    </xf>
    <xf numFmtId="165" fontId="7" fillId="0" borderId="5" xfId="0" applyNumberFormat="1" applyFont="1" applyBorder="1" applyAlignment="1">
      <alignment horizontal="center" wrapText="1"/>
    </xf>
    <xf numFmtId="165" fontId="12" fillId="0" borderId="22" xfId="0" applyNumberFormat="1" applyFont="1" applyBorder="1" applyAlignment="1">
      <alignment horizontal="center" vertical="center"/>
    </xf>
    <xf numFmtId="165" fontId="12" fillId="0" borderId="8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wrapText="1"/>
    </xf>
    <xf numFmtId="165" fontId="1" fillId="0" borderId="41" xfId="0" applyNumberFormat="1" applyFont="1" applyBorder="1" applyAlignment="1">
      <alignment horizontal="center" wrapText="1"/>
    </xf>
    <xf numFmtId="165" fontId="1" fillId="0" borderId="3" xfId="0" applyNumberFormat="1" applyFont="1" applyBorder="1" applyAlignment="1">
      <alignment horizontal="center" wrapText="1"/>
    </xf>
    <xf numFmtId="165" fontId="1" fillId="0" borderId="64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wrapText="1"/>
    </xf>
    <xf numFmtId="165" fontId="1" fillId="0" borderId="1" xfId="0" applyNumberFormat="1" applyFont="1" applyBorder="1" applyAlignment="1">
      <alignment horizontal="left" wrapText="1"/>
    </xf>
    <xf numFmtId="165" fontId="1" fillId="0" borderId="16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165" fontId="1" fillId="0" borderId="17" xfId="0" applyNumberFormat="1" applyFont="1" applyBorder="1" applyAlignment="1">
      <alignment horizontal="center"/>
    </xf>
    <xf numFmtId="165" fontId="1" fillId="3" borderId="1" xfId="0" applyNumberFormat="1" applyFont="1" applyFill="1" applyBorder="1" applyAlignment="1">
      <alignment horizontal="center" vertical="center"/>
    </xf>
    <xf numFmtId="165" fontId="1" fillId="0" borderId="43" xfId="0" applyNumberFormat="1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/>
    </xf>
    <xf numFmtId="165" fontId="1" fillId="0" borderId="13" xfId="0" applyNumberFormat="1" applyFont="1" applyBorder="1" applyAlignment="1">
      <alignment horizontal="center"/>
    </xf>
    <xf numFmtId="165" fontId="9" fillId="0" borderId="2" xfId="0" applyNumberFormat="1" applyFont="1" applyBorder="1" applyAlignment="1">
      <alignment wrapText="1"/>
    </xf>
    <xf numFmtId="165" fontId="1" fillId="0" borderId="8" xfId="0" applyNumberFormat="1" applyFont="1" applyBorder="1" applyAlignment="1">
      <alignment wrapText="1"/>
    </xf>
    <xf numFmtId="165" fontId="1" fillId="3" borderId="67" xfId="0" applyNumberFormat="1" applyFont="1" applyFill="1" applyBorder="1" applyAlignment="1">
      <alignment horizontal="center" vertical="center"/>
    </xf>
    <xf numFmtId="165" fontId="1" fillId="0" borderId="50" xfId="0" applyNumberFormat="1" applyFont="1" applyBorder="1" applyAlignment="1">
      <alignment horizontal="center"/>
    </xf>
    <xf numFmtId="165" fontId="1" fillId="0" borderId="12" xfId="0" applyNumberFormat="1" applyFont="1" applyBorder="1" applyAlignment="1">
      <alignment horizontal="center"/>
    </xf>
    <xf numFmtId="165" fontId="1" fillId="0" borderId="55" xfId="0" applyNumberFormat="1" applyFont="1" applyBorder="1" applyAlignment="1">
      <alignment horizontal="center"/>
    </xf>
    <xf numFmtId="165" fontId="1" fillId="0" borderId="23" xfId="0" applyNumberFormat="1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center" wrapText="1"/>
    </xf>
    <xf numFmtId="165" fontId="7" fillId="0" borderId="22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wrapText="1"/>
    </xf>
    <xf numFmtId="165" fontId="1" fillId="0" borderId="37" xfId="0" applyNumberFormat="1" applyFont="1" applyBorder="1" applyAlignment="1">
      <alignment horizontal="center" wrapText="1"/>
    </xf>
    <xf numFmtId="165" fontId="1" fillId="0" borderId="10" xfId="0" applyNumberFormat="1" applyFont="1" applyBorder="1" applyAlignment="1">
      <alignment horizontal="center" wrapText="1"/>
    </xf>
    <xf numFmtId="165" fontId="1" fillId="0" borderId="38" xfId="0" applyNumberFormat="1" applyFont="1" applyBorder="1" applyAlignment="1">
      <alignment horizontal="center" wrapText="1"/>
    </xf>
    <xf numFmtId="165" fontId="1" fillId="0" borderId="2" xfId="0" applyNumberFormat="1" applyFont="1" applyBorder="1" applyAlignment="1">
      <alignment horizontal="left" vertical="center" wrapText="1"/>
    </xf>
    <xf numFmtId="165" fontId="6" fillId="0" borderId="2" xfId="0" applyNumberFormat="1" applyFont="1" applyBorder="1" applyAlignment="1">
      <alignment horizontal="left" vertical="center" wrapText="1"/>
    </xf>
    <xf numFmtId="165" fontId="6" fillId="3" borderId="34" xfId="0" applyNumberFormat="1" applyFont="1" applyFill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165" fontId="1" fillId="0" borderId="12" xfId="0" applyNumberFormat="1" applyFont="1" applyBorder="1" applyAlignment="1">
      <alignment horizontal="left" vertical="center" wrapText="1"/>
    </xf>
    <xf numFmtId="165" fontId="1" fillId="0" borderId="50" xfId="0" applyNumberFormat="1" applyFont="1" applyBorder="1" applyAlignment="1">
      <alignment horizontal="center" vertical="center"/>
    </xf>
    <xf numFmtId="165" fontId="1" fillId="0" borderId="12" xfId="0" applyNumberFormat="1" applyFont="1" applyBorder="1" applyAlignment="1">
      <alignment horizontal="center" vertical="center"/>
    </xf>
    <xf numFmtId="165" fontId="1" fillId="0" borderId="55" xfId="0" applyNumberFormat="1" applyFont="1" applyBorder="1" applyAlignment="1">
      <alignment horizontal="center" vertical="center"/>
    </xf>
    <xf numFmtId="165" fontId="7" fillId="0" borderId="10" xfId="0" applyNumberFormat="1" applyFont="1" applyBorder="1" applyAlignment="1">
      <alignment horizontal="center" wrapText="1"/>
    </xf>
    <xf numFmtId="165" fontId="12" fillId="0" borderId="2" xfId="0" applyNumberFormat="1" applyFont="1" applyBorder="1" applyAlignment="1">
      <alignment horizontal="center" vertical="center"/>
    </xf>
    <xf numFmtId="165" fontId="7" fillId="0" borderId="12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wrapText="1"/>
    </xf>
    <xf numFmtId="0" fontId="1" fillId="0" borderId="51" xfId="0" applyFont="1" applyBorder="1" applyAlignment="1">
      <alignment horizontal="center" vertical="center"/>
    </xf>
    <xf numFmtId="164" fontId="14" fillId="0" borderId="22" xfId="0" applyNumberFormat="1" applyFont="1" applyBorder="1" applyAlignment="1">
      <alignment horizontal="center" vertical="center"/>
    </xf>
    <xf numFmtId="165" fontId="1" fillId="0" borderId="0" xfId="0" applyNumberFormat="1" applyFont="1"/>
    <xf numFmtId="165" fontId="1" fillId="0" borderId="21" xfId="0" applyNumberFormat="1" applyFont="1" applyBorder="1"/>
    <xf numFmtId="0" fontId="1" fillId="0" borderId="5" xfId="0" applyFont="1" applyBorder="1" applyAlignment="1">
      <alignment horizontal="center" vertical="center" wrapText="1"/>
    </xf>
    <xf numFmtId="165" fontId="9" fillId="0" borderId="22" xfId="0" applyNumberFormat="1" applyFont="1" applyBorder="1" applyAlignment="1">
      <alignment wrapText="1"/>
    </xf>
    <xf numFmtId="165" fontId="1" fillId="0" borderId="40" xfId="0" applyNumberFormat="1" applyFont="1" applyBorder="1" applyAlignment="1">
      <alignment horizontal="center" vertical="center"/>
    </xf>
    <xf numFmtId="165" fontId="1" fillId="0" borderId="25" xfId="0" applyNumberFormat="1" applyFont="1" applyBorder="1" applyAlignment="1">
      <alignment horizontal="center" vertical="center"/>
    </xf>
    <xf numFmtId="165" fontId="1" fillId="0" borderId="70" xfId="0" applyNumberFormat="1" applyFont="1" applyBorder="1" applyAlignment="1">
      <alignment horizontal="center" vertical="center"/>
    </xf>
    <xf numFmtId="165" fontId="14" fillId="0" borderId="74" xfId="0" applyNumberFormat="1" applyFont="1" applyBorder="1" applyAlignment="1">
      <alignment horizontal="center" vertical="center"/>
    </xf>
    <xf numFmtId="165" fontId="1" fillId="0" borderId="46" xfId="0" applyNumberFormat="1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165" fontId="14" fillId="0" borderId="2" xfId="0" applyNumberFormat="1" applyFont="1" applyBorder="1" applyAlignment="1">
      <alignment horizontal="center" vertical="center"/>
    </xf>
    <xf numFmtId="165" fontId="14" fillId="0" borderId="22" xfId="0" applyNumberFormat="1" applyFont="1" applyBorder="1" applyAlignment="1">
      <alignment horizontal="center" vertical="center"/>
    </xf>
    <xf numFmtId="165" fontId="1" fillId="0" borderId="22" xfId="0" applyNumberFormat="1" applyFont="1" applyBorder="1" applyAlignment="1">
      <alignment horizontal="center" vertical="center"/>
    </xf>
    <xf numFmtId="165" fontId="14" fillId="0" borderId="8" xfId="0" applyNumberFormat="1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5" fontId="1" fillId="0" borderId="54" xfId="0" applyNumberFormat="1" applyFont="1" applyBorder="1" applyAlignment="1">
      <alignment horizontal="center" wrapText="1"/>
    </xf>
    <xf numFmtId="165" fontId="1" fillId="0" borderId="33" xfId="0" applyNumberFormat="1" applyFont="1" applyBorder="1" applyAlignment="1">
      <alignment horizontal="center" wrapText="1"/>
    </xf>
    <xf numFmtId="165" fontId="1" fillId="0" borderId="45" xfId="0" applyNumberFormat="1" applyFont="1" applyBorder="1" applyAlignment="1">
      <alignment horizontal="center" vertical="center"/>
    </xf>
    <xf numFmtId="165" fontId="1" fillId="0" borderId="27" xfId="0" applyNumberFormat="1" applyFont="1" applyBorder="1" applyAlignment="1">
      <alignment horizontal="center" vertical="center"/>
    </xf>
    <xf numFmtId="165" fontId="6" fillId="0" borderId="51" xfId="0" applyNumberFormat="1" applyFont="1" applyBorder="1" applyAlignment="1">
      <alignment horizontal="center" vertical="center"/>
    </xf>
    <xf numFmtId="165" fontId="6" fillId="0" borderId="36" xfId="0" applyNumberFormat="1" applyFont="1" applyBorder="1" applyAlignment="1">
      <alignment horizontal="center" vertical="center"/>
    </xf>
    <xf numFmtId="165" fontId="6" fillId="0" borderId="63" xfId="0" applyNumberFormat="1" applyFont="1" applyBorder="1" applyAlignment="1">
      <alignment horizontal="center" vertical="center"/>
    </xf>
    <xf numFmtId="165" fontId="6" fillId="0" borderId="62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wrapText="1"/>
    </xf>
    <xf numFmtId="165" fontId="1" fillId="0" borderId="65" xfId="0" applyNumberFormat="1" applyFont="1" applyBorder="1" applyAlignment="1">
      <alignment horizontal="center" wrapText="1"/>
    </xf>
    <xf numFmtId="165" fontId="1" fillId="0" borderId="51" xfId="0" applyNumberFormat="1" applyFont="1" applyBorder="1" applyAlignment="1">
      <alignment horizontal="center" vertical="center"/>
    </xf>
    <xf numFmtId="165" fontId="1" fillId="0" borderId="36" xfId="0" applyNumberFormat="1" applyFont="1" applyBorder="1" applyAlignment="1">
      <alignment horizontal="center" vertical="center"/>
    </xf>
    <xf numFmtId="165" fontId="1" fillId="0" borderId="63" xfId="0" applyNumberFormat="1" applyFont="1" applyBorder="1" applyAlignment="1">
      <alignment horizontal="center" vertical="center"/>
    </xf>
    <xf numFmtId="165" fontId="1" fillId="0" borderId="62" xfId="0" applyNumberFormat="1" applyFont="1" applyBorder="1" applyAlignment="1">
      <alignment horizontal="center" vertical="center"/>
    </xf>
    <xf numFmtId="165" fontId="1" fillId="0" borderId="53" xfId="0" applyNumberFormat="1" applyFont="1" applyBorder="1" applyAlignment="1">
      <alignment horizontal="center" wrapText="1"/>
    </xf>
    <xf numFmtId="165" fontId="1" fillId="0" borderId="35" xfId="0" applyNumberFormat="1" applyFont="1" applyBorder="1" applyAlignment="1">
      <alignment horizontal="center" wrapText="1"/>
    </xf>
    <xf numFmtId="165" fontId="6" fillId="0" borderId="46" xfId="0" applyNumberFormat="1" applyFont="1" applyBorder="1" applyAlignment="1">
      <alignment horizontal="center" vertical="center"/>
    </xf>
    <xf numFmtId="165" fontId="6" fillId="0" borderId="45" xfId="0" applyNumberFormat="1" applyFont="1" applyBorder="1" applyAlignment="1">
      <alignment horizontal="center" vertical="center"/>
    </xf>
    <xf numFmtId="165" fontId="1" fillId="0" borderId="21" xfId="0" applyNumberFormat="1" applyFont="1" applyBorder="1" applyAlignment="1">
      <alignment horizontal="center" vertical="center"/>
    </xf>
    <xf numFmtId="165" fontId="1" fillId="0" borderId="79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 wrapText="1"/>
    </xf>
    <xf numFmtId="165" fontId="20" fillId="0" borderId="57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34" xfId="0" applyFont="1" applyBorder="1" applyAlignment="1">
      <alignment horizontal="center" vertical="center"/>
    </xf>
    <xf numFmtId="165" fontId="19" fillId="0" borderId="16" xfId="0" applyNumberFormat="1" applyFont="1" applyBorder="1" applyAlignment="1">
      <alignment horizontal="center" vertical="center"/>
    </xf>
    <xf numFmtId="165" fontId="19" fillId="0" borderId="2" xfId="0" applyNumberFormat="1" applyFont="1" applyBorder="1" applyAlignment="1">
      <alignment horizontal="center" vertical="center"/>
    </xf>
    <xf numFmtId="0" fontId="1" fillId="8" borderId="0" xfId="0" applyFont="1" applyFill="1"/>
    <xf numFmtId="0" fontId="19" fillId="0" borderId="1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1" fillId="0" borderId="0" xfId="0" applyFont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wrapText="1"/>
    </xf>
    <xf numFmtId="165" fontId="6" fillId="0" borderId="31" xfId="0" applyNumberFormat="1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33" xfId="0" applyFont="1" applyBorder="1" applyAlignment="1">
      <alignment horizontal="center" wrapText="1"/>
    </xf>
    <xf numFmtId="0" fontId="6" fillId="0" borderId="31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wrapText="1"/>
    </xf>
    <xf numFmtId="164" fontId="6" fillId="0" borderId="6" xfId="0" applyNumberFormat="1" applyFont="1" applyBorder="1" applyAlignment="1">
      <alignment horizontal="center" wrapText="1"/>
    </xf>
    <xf numFmtId="0" fontId="6" fillId="0" borderId="54" xfId="0" applyFont="1" applyBorder="1" applyAlignment="1">
      <alignment horizontal="center" wrapText="1"/>
    </xf>
    <xf numFmtId="164" fontId="6" fillId="0" borderId="33" xfId="0" applyNumberFormat="1" applyFont="1" applyBorder="1" applyAlignment="1">
      <alignment horizontal="center" wrapText="1"/>
    </xf>
    <xf numFmtId="0" fontId="22" fillId="0" borderId="5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164" fontId="1" fillId="0" borderId="65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21" fillId="0" borderId="1" xfId="0" applyFont="1" applyBorder="1" applyAlignment="1">
      <alignment horizontal="center" vertical="center"/>
    </xf>
    <xf numFmtId="165" fontId="6" fillId="0" borderId="2" xfId="0" applyNumberFormat="1" applyFont="1" applyBorder="1" applyAlignment="1">
      <alignment wrapText="1"/>
    </xf>
    <xf numFmtId="165" fontId="6" fillId="3" borderId="1" xfId="0" applyNumberFormat="1" applyFont="1" applyFill="1" applyBorder="1" applyAlignment="1">
      <alignment horizontal="center" vertical="center"/>
    </xf>
    <xf numFmtId="165" fontId="6" fillId="0" borderId="43" xfId="0" applyNumberFormat="1" applyFont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/>
    </xf>
    <xf numFmtId="165" fontId="6" fillId="0" borderId="2" xfId="0" applyNumberFormat="1" applyFont="1" applyBorder="1" applyAlignment="1">
      <alignment horizontal="center"/>
    </xf>
    <xf numFmtId="165" fontId="6" fillId="0" borderId="17" xfId="0" applyNumberFormat="1" applyFont="1" applyBorder="1" applyAlignment="1">
      <alignment horizontal="center"/>
    </xf>
    <xf numFmtId="0" fontId="6" fillId="0" borderId="2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23" fillId="0" borderId="2" xfId="0" applyFont="1" applyBorder="1" applyAlignment="1">
      <alignment wrapText="1"/>
    </xf>
    <xf numFmtId="165" fontId="6" fillId="0" borderId="76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7" borderId="50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5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6" fontId="1" fillId="7" borderId="26" xfId="1" applyNumberFormat="1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5" fontId="1" fillId="0" borderId="54" xfId="0" applyNumberFormat="1" applyFont="1" applyBorder="1" applyAlignment="1">
      <alignment horizontal="center" vertical="center" wrapText="1"/>
    </xf>
    <xf numFmtId="165" fontId="1" fillId="0" borderId="33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1" fontId="1" fillId="0" borderId="51" xfId="0" applyNumberFormat="1" applyFont="1" applyBorder="1" applyAlignment="1">
      <alignment horizontal="center" vertical="center"/>
    </xf>
    <xf numFmtId="164" fontId="21" fillId="7" borderId="21" xfId="0" applyNumberFormat="1" applyFont="1" applyFill="1" applyBorder="1" applyAlignment="1">
      <alignment horizontal="center"/>
    </xf>
    <xf numFmtId="165" fontId="19" fillId="0" borderId="49" xfId="0" applyNumberFormat="1" applyFont="1" applyBorder="1" applyAlignment="1">
      <alignment horizontal="center" vertical="center"/>
    </xf>
    <xf numFmtId="165" fontId="19" fillId="0" borderId="42" xfId="0" applyNumberFormat="1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25" fillId="4" borderId="49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0" fillId="0" borderId="82" xfId="0" applyBorder="1" applyAlignment="1">
      <alignment horizontal="center"/>
    </xf>
    <xf numFmtId="0" fontId="25" fillId="4" borderId="59" xfId="0" applyFont="1" applyFill="1" applyBorder="1" applyAlignment="1">
      <alignment horizontal="center" vertical="center"/>
    </xf>
    <xf numFmtId="0" fontId="0" fillId="0" borderId="83" xfId="0" applyBorder="1" applyAlignment="1">
      <alignment horizontal="center"/>
    </xf>
    <xf numFmtId="0" fontId="8" fillId="4" borderId="59" xfId="0" applyFont="1" applyFill="1" applyBorder="1" applyAlignment="1">
      <alignment horizontal="center" vertical="center"/>
    </xf>
    <xf numFmtId="0" fontId="19" fillId="0" borderId="83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40" xfId="0" applyBorder="1" applyAlignment="1">
      <alignment horizontal="center"/>
    </xf>
    <xf numFmtId="0" fontId="19" fillId="0" borderId="82" xfId="0" applyFont="1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19" fillId="0" borderId="1" xfId="0" applyFont="1" applyBorder="1" applyAlignment="1">
      <alignment wrapText="1"/>
    </xf>
    <xf numFmtId="0" fontId="26" fillId="0" borderId="1" xfId="0" applyFont="1" applyBorder="1" applyAlignment="1">
      <alignment wrapText="1"/>
    </xf>
    <xf numFmtId="0" fontId="27" fillId="0" borderId="8" xfId="0" applyFont="1" applyBorder="1" applyAlignment="1">
      <alignment wrapText="1"/>
    </xf>
    <xf numFmtId="165" fontId="21" fillId="0" borderId="11" xfId="0" applyNumberFormat="1" applyFont="1" applyBorder="1" applyAlignment="1">
      <alignment horizontal="center" vertical="center"/>
    </xf>
    <xf numFmtId="165" fontId="21" fillId="0" borderId="2" xfId="0" applyNumberFormat="1" applyFont="1" applyBorder="1" applyAlignment="1">
      <alignment horizontal="left" vertical="center" wrapText="1"/>
    </xf>
    <xf numFmtId="165" fontId="21" fillId="3" borderId="34" xfId="0" applyNumberFormat="1" applyFont="1" applyFill="1" applyBorder="1" applyAlignment="1">
      <alignment horizontal="center" vertical="center"/>
    </xf>
    <xf numFmtId="165" fontId="21" fillId="0" borderId="34" xfId="0" applyNumberFormat="1" applyFont="1" applyBorder="1" applyAlignment="1">
      <alignment horizontal="center" vertical="center"/>
    </xf>
    <xf numFmtId="165" fontId="21" fillId="0" borderId="16" xfId="0" applyNumberFormat="1" applyFont="1" applyBorder="1" applyAlignment="1">
      <alignment horizontal="center" vertical="center"/>
    </xf>
    <xf numFmtId="165" fontId="21" fillId="0" borderId="2" xfId="0" applyNumberFormat="1" applyFont="1" applyBorder="1" applyAlignment="1">
      <alignment horizontal="center" vertical="center"/>
    </xf>
    <xf numFmtId="165" fontId="21" fillId="0" borderId="17" xfId="0" applyNumberFormat="1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4" fontId="21" fillId="0" borderId="2" xfId="0" applyNumberFormat="1" applyFont="1" applyBorder="1" applyAlignment="1">
      <alignment horizontal="center" vertical="center"/>
    </xf>
    <xf numFmtId="164" fontId="21" fillId="0" borderId="17" xfId="0" applyNumberFormat="1" applyFont="1" applyBorder="1" applyAlignment="1">
      <alignment horizontal="center" vertical="center"/>
    </xf>
    <xf numFmtId="165" fontId="21" fillId="0" borderId="46" xfId="0" applyNumberFormat="1" applyFont="1" applyBorder="1" applyAlignment="1">
      <alignment horizontal="center" vertical="center"/>
    </xf>
    <xf numFmtId="165" fontId="21" fillId="0" borderId="45" xfId="0" applyNumberFormat="1" applyFont="1" applyBorder="1" applyAlignment="1">
      <alignment horizontal="center" vertical="center"/>
    </xf>
    <xf numFmtId="165" fontId="22" fillId="0" borderId="2" xfId="0" applyNumberFormat="1" applyFont="1" applyBorder="1" applyAlignment="1">
      <alignment horizontal="center" vertical="center"/>
    </xf>
    <xf numFmtId="165" fontId="21" fillId="0" borderId="2" xfId="0" applyNumberFormat="1" applyFont="1" applyBorder="1" applyAlignment="1">
      <alignment wrapText="1"/>
    </xf>
    <xf numFmtId="165" fontId="21" fillId="0" borderId="32" xfId="0" applyNumberFormat="1" applyFont="1" applyBorder="1" applyAlignment="1">
      <alignment horizontal="center" vertical="center"/>
    </xf>
    <xf numFmtId="165" fontId="21" fillId="0" borderId="1" xfId="0" applyNumberFormat="1" applyFont="1" applyBorder="1" applyAlignment="1">
      <alignment horizontal="center" vertical="center"/>
    </xf>
    <xf numFmtId="165" fontId="21" fillId="0" borderId="13" xfId="0" applyNumberFormat="1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165" fontId="22" fillId="0" borderId="1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wrapText="1"/>
    </xf>
    <xf numFmtId="0" fontId="21" fillId="0" borderId="3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wrapText="1"/>
    </xf>
    <xf numFmtId="0" fontId="21" fillId="0" borderId="47" xfId="0" applyFont="1" applyBorder="1" applyAlignment="1">
      <alignment horizontal="center" vertical="center"/>
    </xf>
    <xf numFmtId="165" fontId="21" fillId="0" borderId="1" xfId="0" applyNumberFormat="1" applyFont="1" applyBorder="1" applyAlignment="1">
      <alignment wrapText="1"/>
    </xf>
    <xf numFmtId="0" fontId="21" fillId="0" borderId="27" xfId="0" applyFont="1" applyBorder="1" applyAlignment="1">
      <alignment horizontal="center" vertical="center"/>
    </xf>
    <xf numFmtId="164" fontId="21" fillId="0" borderId="13" xfId="0" applyNumberFormat="1" applyFont="1" applyBorder="1" applyAlignment="1">
      <alignment horizontal="center" vertical="center"/>
    </xf>
    <xf numFmtId="164" fontId="21" fillId="0" borderId="27" xfId="0" applyNumberFormat="1" applyFont="1" applyBorder="1" applyAlignment="1">
      <alignment horizontal="center" vertical="center"/>
    </xf>
    <xf numFmtId="165" fontId="21" fillId="0" borderId="43" xfId="0" applyNumberFormat="1" applyFont="1" applyBorder="1" applyAlignment="1">
      <alignment horizontal="center" vertical="center"/>
    </xf>
    <xf numFmtId="165" fontId="21" fillId="0" borderId="27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0" xfId="0" applyFont="1" applyBorder="1" applyAlignment="1">
      <alignment wrapText="1"/>
    </xf>
    <xf numFmtId="165" fontId="21" fillId="0" borderId="31" xfId="0" applyNumberFormat="1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wrapText="1"/>
    </xf>
    <xf numFmtId="0" fontId="21" fillId="0" borderId="10" xfId="0" applyFont="1" applyBorder="1" applyAlignment="1">
      <alignment horizontal="center" wrapText="1"/>
    </xf>
    <xf numFmtId="0" fontId="21" fillId="0" borderId="39" xfId="0" applyFont="1" applyBorder="1" applyAlignment="1">
      <alignment horizontal="center" wrapText="1"/>
    </xf>
    <xf numFmtId="164" fontId="21" fillId="0" borderId="10" xfId="0" applyNumberFormat="1" applyFont="1" applyBorder="1" applyAlignment="1">
      <alignment horizontal="center" wrapText="1"/>
    </xf>
    <xf numFmtId="164" fontId="21" fillId="0" borderId="38" xfId="0" applyNumberFormat="1" applyFont="1" applyBorder="1" applyAlignment="1">
      <alignment horizontal="center" wrapText="1"/>
    </xf>
    <xf numFmtId="0" fontId="21" fillId="0" borderId="53" xfId="0" applyFont="1" applyBorder="1" applyAlignment="1">
      <alignment horizontal="center" wrapText="1"/>
    </xf>
    <xf numFmtId="164" fontId="21" fillId="0" borderId="35" xfId="0" applyNumberFormat="1" applyFont="1" applyBorder="1" applyAlignment="1">
      <alignment horizontal="center" wrapText="1"/>
    </xf>
    <xf numFmtId="0" fontId="22" fillId="0" borderId="10" xfId="0" applyFont="1" applyBorder="1" applyAlignment="1">
      <alignment horizontal="center" wrapText="1"/>
    </xf>
    <xf numFmtId="165" fontId="21" fillId="0" borderId="4" xfId="0" applyNumberFormat="1" applyFont="1" applyBorder="1" applyAlignment="1">
      <alignment horizontal="center" vertical="center"/>
    </xf>
    <xf numFmtId="165" fontId="21" fillId="0" borderId="10" xfId="0" applyNumberFormat="1" applyFont="1" applyBorder="1" applyAlignment="1">
      <alignment wrapText="1"/>
    </xf>
    <xf numFmtId="165" fontId="21" fillId="3" borderId="31" xfId="0" applyNumberFormat="1" applyFont="1" applyFill="1" applyBorder="1" applyAlignment="1">
      <alignment horizontal="center" vertical="center"/>
    </xf>
    <xf numFmtId="165" fontId="21" fillId="0" borderId="37" xfId="0" applyNumberFormat="1" applyFont="1" applyBorder="1" applyAlignment="1">
      <alignment horizontal="center" wrapText="1"/>
    </xf>
    <xf numFmtId="165" fontId="21" fillId="0" borderId="10" xfId="0" applyNumberFormat="1" applyFont="1" applyBorder="1" applyAlignment="1">
      <alignment horizontal="center" wrapText="1"/>
    </xf>
    <xf numFmtId="165" fontId="21" fillId="0" borderId="38" xfId="0" applyNumberFormat="1" applyFont="1" applyBorder="1" applyAlignment="1">
      <alignment horizontal="center" wrapText="1"/>
    </xf>
    <xf numFmtId="165" fontId="21" fillId="0" borderId="53" xfId="0" applyNumberFormat="1" applyFont="1" applyBorder="1" applyAlignment="1">
      <alignment horizontal="center" wrapText="1"/>
    </xf>
    <xf numFmtId="165" fontId="21" fillId="0" borderId="35" xfId="0" applyNumberFormat="1" applyFont="1" applyBorder="1" applyAlignment="1">
      <alignment horizontal="center" wrapText="1"/>
    </xf>
    <xf numFmtId="165" fontId="22" fillId="0" borderId="10" xfId="0" applyNumberFormat="1" applyFont="1" applyBorder="1" applyAlignment="1">
      <alignment horizontal="center" wrapText="1"/>
    </xf>
    <xf numFmtId="0" fontId="21" fillId="0" borderId="17" xfId="0" applyFont="1" applyBorder="1" applyAlignment="1">
      <alignment horizontal="center" vertical="center"/>
    </xf>
    <xf numFmtId="164" fontId="21" fillId="0" borderId="45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1" xfId="0" applyFont="1" applyBorder="1"/>
    <xf numFmtId="165" fontId="21" fillId="0" borderId="41" xfId="0" applyNumberFormat="1" applyFont="1" applyBorder="1" applyAlignment="1">
      <alignment horizontal="center" vertical="center"/>
    </xf>
    <xf numFmtId="165" fontId="21" fillId="0" borderId="1" xfId="0" applyNumberFormat="1" applyFont="1" applyBorder="1"/>
    <xf numFmtId="0" fontId="21" fillId="0" borderId="2" xfId="0" applyFont="1" applyBorder="1" applyAlignment="1">
      <alignment horizontal="left" vertical="center" wrapText="1"/>
    </xf>
    <xf numFmtId="1" fontId="21" fillId="7" borderId="21" xfId="0" applyNumberFormat="1" applyFont="1" applyFill="1" applyBorder="1" applyAlignment="1">
      <alignment horizontal="center"/>
    </xf>
    <xf numFmtId="0" fontId="1" fillId="0" borderId="34" xfId="0" applyFont="1" applyBorder="1" applyAlignment="1">
      <alignment horizontal="center" wrapText="1"/>
    </xf>
    <xf numFmtId="0" fontId="0" fillId="0" borderId="32" xfId="0" applyBorder="1" applyAlignment="1">
      <alignment horizontal="center" vertical="center" wrapText="1"/>
    </xf>
    <xf numFmtId="0" fontId="1" fillId="0" borderId="32" xfId="0" applyFont="1" applyBorder="1"/>
    <xf numFmtId="0" fontId="1" fillId="0" borderId="84" xfId="0" applyFont="1" applyBorder="1"/>
    <xf numFmtId="0" fontId="1" fillId="0" borderId="85" xfId="0" applyFont="1" applyBorder="1"/>
    <xf numFmtId="0" fontId="1" fillId="0" borderId="84" xfId="0" applyFont="1" applyBorder="1" applyAlignment="1">
      <alignment wrapText="1"/>
    </xf>
    <xf numFmtId="0" fontId="2" fillId="0" borderId="85" xfId="0" applyFont="1" applyBorder="1" applyAlignment="1">
      <alignment wrapText="1"/>
    </xf>
    <xf numFmtId="0" fontId="1" fillId="0" borderId="85" xfId="0" applyFont="1" applyBorder="1" applyAlignment="1">
      <alignment wrapText="1"/>
    </xf>
    <xf numFmtId="0" fontId="21" fillId="0" borderId="85" xfId="0" applyFont="1" applyBorder="1" applyAlignment="1">
      <alignment wrapText="1"/>
    </xf>
    <xf numFmtId="0" fontId="1" fillId="8" borderId="85" xfId="0" applyFont="1" applyFill="1" applyBorder="1" applyAlignment="1">
      <alignment wrapText="1"/>
    </xf>
    <xf numFmtId="0" fontId="6" fillId="0" borderId="85" xfId="0" applyFont="1" applyBorder="1" applyAlignment="1">
      <alignment wrapText="1"/>
    </xf>
    <xf numFmtId="0" fontId="2" fillId="0" borderId="32" xfId="0" applyFont="1" applyBorder="1" applyAlignment="1">
      <alignment wrapText="1"/>
    </xf>
    <xf numFmtId="0" fontId="1" fillId="0" borderId="32" xfId="0" applyFont="1" applyBorder="1" applyAlignment="1">
      <alignment wrapText="1"/>
    </xf>
    <xf numFmtId="0" fontId="0" fillId="0" borderId="84" xfId="0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29" fillId="0" borderId="31" xfId="0" applyFont="1" applyBorder="1" applyAlignment="1">
      <alignment horizontal="center" wrapText="1"/>
    </xf>
    <xf numFmtId="165" fontId="1" fillId="0" borderId="31" xfId="0" applyNumberFormat="1" applyFont="1" applyBorder="1" applyAlignment="1">
      <alignment horizontal="center" wrapText="1"/>
    </xf>
    <xf numFmtId="165" fontId="1" fillId="0" borderId="34" xfId="0" applyNumberFormat="1" applyFont="1" applyBorder="1" applyAlignment="1">
      <alignment horizontal="center" wrapText="1"/>
    </xf>
    <xf numFmtId="165" fontId="6" fillId="0" borderId="32" xfId="0" applyNumberFormat="1" applyFont="1" applyBorder="1" applyAlignment="1">
      <alignment horizontal="center" vertical="center"/>
    </xf>
    <xf numFmtId="165" fontId="21" fillId="0" borderId="31" xfId="0" applyNumberFormat="1" applyFont="1" applyBorder="1" applyAlignment="1">
      <alignment horizontal="center" wrapText="1"/>
    </xf>
    <xf numFmtId="165" fontId="1" fillId="0" borderId="31" xfId="0" applyNumberFormat="1" applyFont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wrapText="1"/>
    </xf>
    <xf numFmtId="0" fontId="1" fillId="9" borderId="85" xfId="0" applyFont="1" applyFill="1" applyBorder="1" applyAlignment="1">
      <alignment wrapText="1"/>
    </xf>
    <xf numFmtId="0" fontId="1" fillId="9" borderId="1" xfId="0" applyFont="1" applyFill="1" applyBorder="1" applyAlignment="1">
      <alignment wrapText="1"/>
    </xf>
    <xf numFmtId="0" fontId="1" fillId="9" borderId="32" xfId="0" applyFont="1" applyFill="1" applyBorder="1" applyAlignment="1">
      <alignment wrapText="1"/>
    </xf>
    <xf numFmtId="0" fontId="1" fillId="9" borderId="32" xfId="0" applyFont="1" applyFill="1" applyBorder="1"/>
    <xf numFmtId="0" fontId="1" fillId="9" borderId="85" xfId="0" applyFont="1" applyFill="1" applyBorder="1"/>
    <xf numFmtId="0" fontId="6" fillId="3" borderId="3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 textRotation="90" wrapText="1"/>
    </xf>
    <xf numFmtId="0" fontId="2" fillId="7" borderId="23" xfId="0" applyFont="1" applyFill="1" applyBorder="1" applyAlignment="1">
      <alignment horizontal="center" vertical="center" textRotation="90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1" fontId="1" fillId="7" borderId="14" xfId="0" applyNumberFormat="1" applyFont="1" applyFill="1" applyBorder="1" applyAlignment="1">
      <alignment horizontal="center" vertical="center" wrapText="1"/>
    </xf>
    <xf numFmtId="1" fontId="1" fillId="7" borderId="15" xfId="0" applyNumberFormat="1" applyFont="1" applyFill="1" applyBorder="1" applyAlignment="1">
      <alignment horizontal="center" vertical="center" wrapText="1"/>
    </xf>
    <xf numFmtId="165" fontId="2" fillId="7" borderId="31" xfId="0" applyNumberFormat="1" applyFont="1" applyFill="1" applyBorder="1" applyAlignment="1">
      <alignment horizontal="center" vertical="center" wrapText="1"/>
    </xf>
    <xf numFmtId="165" fontId="2" fillId="7" borderId="40" xfId="0" applyNumberFormat="1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3" fillId="7" borderId="31" xfId="0" applyFont="1" applyFill="1" applyBorder="1" applyAlignment="1">
      <alignment horizontal="center" vertical="center" wrapText="1"/>
    </xf>
    <xf numFmtId="0" fontId="4" fillId="7" borderId="40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4" fillId="7" borderId="23" xfId="0" applyFont="1" applyFill="1" applyBorder="1" applyAlignment="1">
      <alignment horizontal="center" vertical="center" wrapText="1"/>
    </xf>
    <xf numFmtId="0" fontId="3" fillId="7" borderId="33" xfId="0" applyFont="1" applyFill="1" applyBorder="1" applyAlignment="1">
      <alignment horizontal="center" vertical="center" wrapText="1"/>
    </xf>
    <xf numFmtId="0" fontId="4" fillId="7" borderId="36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4" fillId="7" borderId="22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5" fillId="7" borderId="22" xfId="0" applyFont="1" applyFill="1" applyBorder="1" applyAlignment="1">
      <alignment horizontal="center" vertical="center" wrapText="1"/>
    </xf>
    <xf numFmtId="164" fontId="7" fillId="7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2" fillId="7" borderId="31" xfId="0" applyFont="1" applyFill="1" applyBorder="1" applyAlignment="1">
      <alignment horizontal="center" vertical="center" wrapText="1"/>
    </xf>
    <xf numFmtId="0" fontId="2" fillId="7" borderId="40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 wrapText="1"/>
    </xf>
    <xf numFmtId="1" fontId="1" fillId="7" borderId="20" xfId="0" applyNumberFormat="1" applyFont="1" applyFill="1" applyBorder="1" applyAlignment="1">
      <alignment horizontal="center" vertical="center" wrapText="1"/>
    </xf>
    <xf numFmtId="1" fontId="1" fillId="7" borderId="24" xfId="0" applyNumberFormat="1" applyFont="1" applyFill="1" applyBorder="1" applyAlignment="1">
      <alignment horizontal="center" vertical="center" wrapText="1"/>
    </xf>
    <xf numFmtId="166" fontId="7" fillId="7" borderId="25" xfId="1" applyNumberFormat="1" applyFont="1" applyFill="1" applyBorder="1" applyAlignment="1">
      <alignment horizontal="center" vertical="center"/>
    </xf>
    <xf numFmtId="166" fontId="7" fillId="7" borderId="55" xfId="1" applyNumberFormat="1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164" fontId="16" fillId="7" borderId="10" xfId="0" applyNumberFormat="1" applyFont="1" applyFill="1" applyBorder="1" applyAlignment="1">
      <alignment horizontal="center" vertical="center"/>
    </xf>
    <xf numFmtId="164" fontId="16" fillId="7" borderId="3" xfId="0" applyNumberFormat="1" applyFont="1" applyFill="1" applyBorder="1" applyAlignment="1">
      <alignment horizontal="center" vertical="center"/>
    </xf>
    <xf numFmtId="164" fontId="16" fillId="7" borderId="12" xfId="0" applyNumberFormat="1" applyFont="1" applyFill="1" applyBorder="1" applyAlignment="1">
      <alignment horizontal="center" vertical="center"/>
    </xf>
    <xf numFmtId="0" fontId="26" fillId="0" borderId="29" xfId="0" applyFont="1" applyBorder="1" applyAlignment="1">
      <alignment horizontal="center" wrapText="1"/>
    </xf>
    <xf numFmtId="0" fontId="26" fillId="0" borderId="27" xfId="0" applyFont="1" applyBorder="1" applyAlignment="1">
      <alignment horizont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5" borderId="49" xfId="0" applyFont="1" applyFill="1" applyBorder="1" applyAlignment="1">
      <alignment horizontal="center" vertical="center"/>
    </xf>
    <xf numFmtId="0" fontId="8" fillId="5" borderId="42" xfId="0" applyFont="1" applyFill="1" applyBorder="1" applyAlignment="1">
      <alignment horizontal="center" vertical="center"/>
    </xf>
    <xf numFmtId="0" fontId="8" fillId="5" borderId="48" xfId="0" applyFont="1" applyFill="1" applyBorder="1" applyAlignment="1">
      <alignment horizontal="center" vertical="center"/>
    </xf>
    <xf numFmtId="0" fontId="25" fillId="0" borderId="49" xfId="0" applyFont="1" applyBorder="1" applyAlignment="1">
      <alignment horizontal="right" vertical="center"/>
    </xf>
    <xf numFmtId="0" fontId="25" fillId="0" borderId="42" xfId="0" applyFont="1" applyBorder="1" applyAlignment="1">
      <alignment horizontal="right" vertical="center"/>
    </xf>
    <xf numFmtId="0" fontId="25" fillId="0" borderId="59" xfId="0" applyFont="1" applyBorder="1" applyAlignment="1">
      <alignment horizontal="right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0" borderId="49" xfId="0" applyFont="1" applyBorder="1" applyAlignment="1">
      <alignment horizontal="right" vertical="center"/>
    </xf>
    <xf numFmtId="0" fontId="8" fillId="0" borderId="42" xfId="0" applyFont="1" applyBorder="1" applyAlignment="1">
      <alignment horizontal="right" vertical="center"/>
    </xf>
    <xf numFmtId="0" fontId="8" fillId="0" borderId="59" xfId="0" applyFont="1" applyBorder="1" applyAlignment="1">
      <alignment horizontal="right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left" vertical="center"/>
    </xf>
    <xf numFmtId="0" fontId="17" fillId="6" borderId="60" xfId="0" applyFont="1" applyFill="1" applyBorder="1" applyAlignment="1">
      <alignment horizontal="center" vertical="center"/>
    </xf>
    <xf numFmtId="0" fontId="17" fillId="6" borderId="61" xfId="0" applyFont="1" applyFill="1" applyBorder="1" applyAlignment="1">
      <alignment horizontal="center" vertical="center"/>
    </xf>
    <xf numFmtId="0" fontId="8" fillId="4" borderId="60" xfId="0" applyFont="1" applyFill="1" applyBorder="1" applyAlignment="1">
      <alignment horizontal="center"/>
    </xf>
    <xf numFmtId="0" fontId="8" fillId="4" borderId="61" xfId="0" applyFont="1" applyFill="1" applyBorder="1" applyAlignment="1">
      <alignment horizontal="center"/>
    </xf>
  </cellXfs>
  <cellStyles count="2">
    <cellStyle name="Normalny" xfId="0" builtinId="0"/>
    <cellStyle name="Procentowy" xfId="1" builtinId="5"/>
  </cellStyles>
  <dxfs count="1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161"/>
  <sheetViews>
    <sheetView tabSelected="1" zoomScaleNormal="100" zoomScaleSheetLayoutView="80" workbookViewId="0">
      <pane xSplit="3" ySplit="3" topLeftCell="D147" activePane="bottomRight" state="frozen"/>
      <selection pane="topRight" activeCell="C1" sqref="C1"/>
      <selection pane="bottomLeft" activeCell="A6" sqref="A6"/>
      <selection pane="bottomRight" activeCell="K60" sqref="K60"/>
    </sheetView>
  </sheetViews>
  <sheetFormatPr baseColWidth="10" defaultColWidth="8.6640625" defaultRowHeight="12" x14ac:dyDescent="0.15"/>
  <cols>
    <col min="1" max="1" width="2.5" style="1" customWidth="1"/>
    <col min="2" max="2" width="4" style="1" customWidth="1"/>
    <col min="3" max="3" width="24.33203125" style="1" customWidth="1"/>
    <col min="4" max="4" width="4.5" style="311" customWidth="1"/>
    <col min="5" max="5" width="4" style="1" customWidth="1"/>
    <col min="6" max="6" width="4.33203125" style="401" customWidth="1"/>
    <col min="7" max="7" width="4.1640625" style="401" customWidth="1"/>
    <col min="8" max="8" width="4.33203125" style="401" customWidth="1"/>
    <col min="9" max="9" width="3.6640625" style="401" customWidth="1"/>
    <col min="10" max="10" width="3.1640625" style="401" customWidth="1"/>
    <col min="11" max="11" width="4" style="401" customWidth="1"/>
    <col min="12" max="12" width="3.83203125" style="401" customWidth="1"/>
    <col min="13" max="13" width="4.6640625" style="401" customWidth="1"/>
    <col min="14" max="14" width="5.83203125" style="1" customWidth="1"/>
    <col min="15" max="15" width="6.1640625" style="1" customWidth="1"/>
    <col min="16" max="16" width="4.6640625" style="1" customWidth="1"/>
    <col min="17" max="17" width="5.5" style="1" customWidth="1"/>
    <col min="18" max="18" width="8.6640625" style="1" customWidth="1"/>
    <col min="19" max="19" width="7.33203125" style="1" customWidth="1"/>
    <col min="20" max="20" width="7.83203125" style="1" customWidth="1"/>
    <col min="21" max="21" width="7.6640625" style="1" customWidth="1"/>
    <col min="22" max="22" width="5.1640625" style="1" customWidth="1"/>
    <col min="23" max="23" width="6.83203125" style="1" customWidth="1"/>
    <col min="24" max="24" width="13.83203125" style="1" customWidth="1"/>
    <col min="25" max="25" width="11.83203125" style="508" customWidth="1"/>
    <col min="26" max="26" width="8.6640625" style="508"/>
    <col min="27" max="16384" width="8.6640625" style="1"/>
  </cols>
  <sheetData>
    <row r="1" spans="1:26" ht="61.25" customHeight="1" thickBot="1" x14ac:dyDescent="0.2">
      <c r="B1" s="531" t="s">
        <v>237</v>
      </c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  <c r="T1" s="531"/>
      <c r="U1" s="531"/>
      <c r="V1" s="531"/>
      <c r="W1" s="531"/>
      <c r="X1" s="531"/>
      <c r="Y1" s="514"/>
      <c r="Z1" s="506"/>
    </row>
    <row r="2" spans="1:26" ht="24.75" customHeight="1" x14ac:dyDescent="0.15">
      <c r="B2" s="534" t="s">
        <v>0</v>
      </c>
      <c r="C2" s="536" t="s">
        <v>1</v>
      </c>
      <c r="D2" s="540" t="s">
        <v>2</v>
      </c>
      <c r="E2" s="557" t="s">
        <v>3</v>
      </c>
      <c r="F2" s="542" t="s">
        <v>4</v>
      </c>
      <c r="G2" s="543"/>
      <c r="H2" s="543"/>
      <c r="I2" s="543"/>
      <c r="J2" s="543"/>
      <c r="K2" s="543"/>
      <c r="L2" s="543"/>
      <c r="M2" s="544"/>
      <c r="N2" s="549" t="s">
        <v>5</v>
      </c>
      <c r="O2" s="551" t="s">
        <v>6</v>
      </c>
      <c r="P2" s="545" t="s">
        <v>7</v>
      </c>
      <c r="Q2" s="547" t="s">
        <v>8</v>
      </c>
      <c r="R2" s="551" t="s">
        <v>9</v>
      </c>
      <c r="S2" s="553" t="s">
        <v>10</v>
      </c>
      <c r="T2" s="553" t="s">
        <v>11</v>
      </c>
      <c r="U2" s="553" t="s">
        <v>12</v>
      </c>
      <c r="V2" s="553" t="s">
        <v>13</v>
      </c>
      <c r="W2" s="551" t="s">
        <v>14</v>
      </c>
      <c r="X2" s="545" t="s">
        <v>15</v>
      </c>
      <c r="Y2" s="507" t="s">
        <v>187</v>
      </c>
      <c r="Z2" s="507" t="s">
        <v>186</v>
      </c>
    </row>
    <row r="3" spans="1:26" ht="13" thickBot="1" x14ac:dyDescent="0.2">
      <c r="B3" s="535"/>
      <c r="C3" s="537"/>
      <c r="D3" s="541"/>
      <c r="E3" s="558"/>
      <c r="F3" s="166" t="s">
        <v>16</v>
      </c>
      <c r="G3" s="167" t="s">
        <v>17</v>
      </c>
      <c r="H3" s="167" t="s">
        <v>18</v>
      </c>
      <c r="I3" s="167" t="s">
        <v>19</v>
      </c>
      <c r="J3" s="167" t="s">
        <v>20</v>
      </c>
      <c r="K3" s="167" t="s">
        <v>21</v>
      </c>
      <c r="L3" s="167" t="s">
        <v>22</v>
      </c>
      <c r="M3" s="168" t="s">
        <v>23</v>
      </c>
      <c r="N3" s="550"/>
      <c r="O3" s="552"/>
      <c r="P3" s="546"/>
      <c r="Q3" s="548"/>
      <c r="R3" s="552"/>
      <c r="S3" s="554"/>
      <c r="T3" s="554"/>
      <c r="U3" s="554"/>
      <c r="V3" s="554"/>
      <c r="W3" s="552"/>
      <c r="X3" s="546"/>
    </row>
    <row r="4" spans="1:26" x14ac:dyDescent="0.15">
      <c r="A4" s="1" t="s">
        <v>210</v>
      </c>
      <c r="B4" s="13">
        <v>1</v>
      </c>
      <c r="C4" s="182" t="s">
        <v>24</v>
      </c>
      <c r="D4" s="215" t="s">
        <v>25</v>
      </c>
      <c r="E4" s="183"/>
      <c r="F4" s="184">
        <v>8</v>
      </c>
      <c r="G4" s="185"/>
      <c r="H4" s="185"/>
      <c r="I4" s="185"/>
      <c r="J4" s="185"/>
      <c r="K4" s="185"/>
      <c r="L4" s="185"/>
      <c r="M4" s="186"/>
      <c r="N4" s="187">
        <f t="shared" ref="N4:N27" si="0">SUM(F4:M4)</f>
        <v>8</v>
      </c>
      <c r="O4" s="185">
        <f t="shared" ref="O4:O6" si="1">P4-N4</f>
        <v>0</v>
      </c>
      <c r="P4" s="186">
        <v>8</v>
      </c>
      <c r="Q4" s="184">
        <v>0</v>
      </c>
      <c r="R4" s="188">
        <f>N4/P4*Q4</f>
        <v>0</v>
      </c>
      <c r="S4" s="189">
        <f>O4/P4*Q4</f>
        <v>0</v>
      </c>
      <c r="T4" s="190" t="str">
        <f t="shared" ref="T4:T27" si="2">IF(SUM(G4:M4)&gt;0,SUM(G4:M4),"")</f>
        <v/>
      </c>
      <c r="U4" s="191" t="str">
        <f t="shared" ref="U4:U27" si="3">IF(SUM(G4:M4)&gt;0,T4/N4*Q4,"")</f>
        <v/>
      </c>
      <c r="V4" s="185"/>
      <c r="W4" s="185" t="str">
        <f t="shared" ref="W4:W27" si="4">IF(V4="DW",Q4,"")</f>
        <v/>
      </c>
      <c r="X4" s="186" t="str">
        <f>IF(Q4=0,"Z/bo",
IF(AND(F4&gt;0,(SUM(G4:L4)&gt;0)),"E, Z/o",
IF(AND(F4&gt;0,(SUM(G4:L4)=0)),"E",
IF(AND(F4=0,(SUM(G4:L4)&gt;0)),"Z/o",
IF(M4&gt;0,"Z/bo","")))))</f>
        <v>Z/bo</v>
      </c>
      <c r="Y4" s="3"/>
      <c r="Z4" s="3"/>
    </row>
    <row r="5" spans="1:26" ht="26" x14ac:dyDescent="0.15">
      <c r="A5" s="1" t="s">
        <v>211</v>
      </c>
      <c r="B5" s="7">
        <v>1</v>
      </c>
      <c r="C5" s="106" t="s">
        <v>26</v>
      </c>
      <c r="D5" s="222" t="s">
        <v>25</v>
      </c>
      <c r="E5" s="24"/>
      <c r="F5" s="7">
        <v>20</v>
      </c>
      <c r="G5" s="4">
        <v>40</v>
      </c>
      <c r="H5" s="4"/>
      <c r="I5" s="4"/>
      <c r="J5" s="4"/>
      <c r="K5" s="4"/>
      <c r="L5" s="4"/>
      <c r="M5" s="8"/>
      <c r="N5" s="38">
        <f t="shared" si="0"/>
        <v>60</v>
      </c>
      <c r="O5" s="107">
        <f t="shared" si="1"/>
        <v>40</v>
      </c>
      <c r="P5" s="38">
        <f>Q5*25</f>
        <v>100</v>
      </c>
      <c r="Q5" s="7">
        <v>4</v>
      </c>
      <c r="R5" s="109">
        <f t="shared" ref="R5:R9" si="5">N5/P5*Q5</f>
        <v>2.4</v>
      </c>
      <c r="S5" s="110">
        <f t="shared" ref="S5:S9" si="6">O5/P5*Q5</f>
        <v>1.6</v>
      </c>
      <c r="T5" s="61">
        <f t="shared" si="2"/>
        <v>40</v>
      </c>
      <c r="U5" s="58">
        <f t="shared" si="3"/>
        <v>2.6666666666666665</v>
      </c>
      <c r="V5" s="34"/>
      <c r="W5" s="4" t="str">
        <f t="shared" si="4"/>
        <v/>
      </c>
      <c r="X5" s="385" t="s">
        <v>188</v>
      </c>
      <c r="Y5" s="3"/>
      <c r="Z5" s="3"/>
    </row>
    <row r="6" spans="1:26" s="358" customFormat="1" ht="13" x14ac:dyDescent="0.15">
      <c r="A6" s="1" t="s">
        <v>212</v>
      </c>
      <c r="B6" s="453">
        <v>1</v>
      </c>
      <c r="C6" s="455" t="s">
        <v>27</v>
      </c>
      <c r="D6" s="448" t="s">
        <v>25</v>
      </c>
      <c r="E6" s="456"/>
      <c r="F6" s="453">
        <v>20</v>
      </c>
      <c r="G6" s="377">
        <v>7</v>
      </c>
      <c r="H6" s="377"/>
      <c r="I6" s="377"/>
      <c r="J6" s="377"/>
      <c r="K6" s="377"/>
      <c r="L6" s="377"/>
      <c r="M6" s="457"/>
      <c r="N6" s="451">
        <f t="shared" si="0"/>
        <v>27</v>
      </c>
      <c r="O6" s="452">
        <f t="shared" si="1"/>
        <v>23</v>
      </c>
      <c r="P6" s="451">
        <f>Q6*25</f>
        <v>50</v>
      </c>
      <c r="Q6" s="453">
        <v>2</v>
      </c>
      <c r="R6" s="442">
        <f t="shared" si="5"/>
        <v>1.08</v>
      </c>
      <c r="S6" s="443">
        <f t="shared" si="6"/>
        <v>0.92</v>
      </c>
      <c r="T6" s="458">
        <f t="shared" si="2"/>
        <v>7</v>
      </c>
      <c r="U6" s="459">
        <f t="shared" si="3"/>
        <v>0.51851851851851849</v>
      </c>
      <c r="V6" s="460"/>
      <c r="W6" s="377" t="str">
        <f t="shared" si="4"/>
        <v/>
      </c>
      <c r="X6" s="24" t="str">
        <f t="shared" ref="X6:X18" si="7">IF(AND(F6&gt;0,(SUM(G6:L6)&gt;0)),"E, Z/o",
IF(AND(F6&gt;0,(SUM(G6:L6)=0)),"E",
IF(AND(F6=0,(SUM(G6:L6)&gt;0)),"Z/o",
IF(M6&gt;0,"Z/bo",""))))</f>
        <v>E, Z/o</v>
      </c>
      <c r="Y6" s="3"/>
      <c r="Z6" s="3"/>
    </row>
    <row r="7" spans="1:26" s="358" customFormat="1" ht="13" x14ac:dyDescent="0.15">
      <c r="A7" s="1" t="s">
        <v>213</v>
      </c>
      <c r="B7" s="453">
        <v>1</v>
      </c>
      <c r="C7" s="455" t="s">
        <v>28</v>
      </c>
      <c r="D7" s="435" t="s">
        <v>25</v>
      </c>
      <c r="E7" s="440"/>
      <c r="F7" s="441">
        <v>10</v>
      </c>
      <c r="G7" s="356"/>
      <c r="H7" s="356">
        <v>10</v>
      </c>
      <c r="I7" s="356"/>
      <c r="J7" s="356"/>
      <c r="K7" s="356"/>
      <c r="L7" s="356"/>
      <c r="M7" s="492"/>
      <c r="N7" s="458">
        <f t="shared" si="0"/>
        <v>20</v>
      </c>
      <c r="O7" s="462">
        <f>P7-N7</f>
        <v>10</v>
      </c>
      <c r="P7" s="440">
        <f>Q7*30</f>
        <v>30</v>
      </c>
      <c r="Q7" s="441">
        <v>1</v>
      </c>
      <c r="R7" s="442">
        <f t="shared" si="5"/>
        <v>0.66666666666666663</v>
      </c>
      <c r="S7" s="443">
        <f t="shared" si="6"/>
        <v>0.33333333333333331</v>
      </c>
      <c r="T7" s="458">
        <f t="shared" si="2"/>
        <v>10</v>
      </c>
      <c r="U7" s="442">
        <f t="shared" si="3"/>
        <v>0.5</v>
      </c>
      <c r="V7" s="494"/>
      <c r="W7" s="356" t="str">
        <f t="shared" si="4"/>
        <v/>
      </c>
      <c r="X7" s="26" t="str">
        <f t="shared" si="7"/>
        <v>E, Z/o</v>
      </c>
      <c r="Y7" s="3"/>
      <c r="Z7" s="3"/>
    </row>
    <row r="8" spans="1:26" ht="13" x14ac:dyDescent="0.15">
      <c r="A8" s="1" t="s">
        <v>214</v>
      </c>
      <c r="B8" s="7">
        <v>1</v>
      </c>
      <c r="C8" s="39" t="s">
        <v>29</v>
      </c>
      <c r="D8" s="225" t="s">
        <v>25</v>
      </c>
      <c r="E8" s="24"/>
      <c r="F8" s="7">
        <v>10</v>
      </c>
      <c r="G8" s="4">
        <v>7</v>
      </c>
      <c r="H8" s="4"/>
      <c r="I8" s="4"/>
      <c r="J8" s="4"/>
      <c r="K8" s="4"/>
      <c r="L8" s="4"/>
      <c r="M8" s="8"/>
      <c r="N8" s="38">
        <f t="shared" si="0"/>
        <v>17</v>
      </c>
      <c r="O8" s="108">
        <f t="shared" ref="O8:O9" si="8">P8-N8</f>
        <v>13</v>
      </c>
      <c r="P8" s="24">
        <f t="shared" ref="P8:P27" si="9">Q8*30</f>
        <v>30</v>
      </c>
      <c r="Q8" s="7">
        <v>1</v>
      </c>
      <c r="R8" s="109">
        <f t="shared" si="5"/>
        <v>0.56666666666666665</v>
      </c>
      <c r="S8" s="110">
        <f t="shared" si="6"/>
        <v>0.43333333333333335</v>
      </c>
      <c r="T8" s="61">
        <f t="shared" si="2"/>
        <v>7</v>
      </c>
      <c r="U8" s="58">
        <f t="shared" si="3"/>
        <v>0.41176470588235292</v>
      </c>
      <c r="V8" s="34"/>
      <c r="W8" s="4" t="str">
        <f t="shared" si="4"/>
        <v/>
      </c>
      <c r="X8" s="24" t="s">
        <v>188</v>
      </c>
      <c r="Y8" s="3"/>
      <c r="Z8" s="3"/>
    </row>
    <row r="9" spans="1:26" ht="13.5" customHeight="1" x14ac:dyDescent="0.15">
      <c r="A9" s="1" t="s">
        <v>215</v>
      </c>
      <c r="B9" s="7">
        <v>1</v>
      </c>
      <c r="C9" s="39" t="s">
        <v>30</v>
      </c>
      <c r="D9" s="225" t="s">
        <v>25</v>
      </c>
      <c r="E9" s="24"/>
      <c r="F9" s="7"/>
      <c r="G9" s="4">
        <v>17</v>
      </c>
      <c r="H9" s="4"/>
      <c r="I9" s="4"/>
      <c r="J9" s="4"/>
      <c r="K9" s="4"/>
      <c r="L9" s="4"/>
      <c r="M9" s="8"/>
      <c r="N9" s="38">
        <f t="shared" si="0"/>
        <v>17</v>
      </c>
      <c r="O9" s="108">
        <f t="shared" si="8"/>
        <v>13</v>
      </c>
      <c r="P9" s="24">
        <f t="shared" si="9"/>
        <v>30</v>
      </c>
      <c r="Q9" s="7">
        <v>1</v>
      </c>
      <c r="R9" s="109">
        <f t="shared" si="5"/>
        <v>0.56666666666666665</v>
      </c>
      <c r="S9" s="110">
        <f t="shared" si="6"/>
        <v>0.43333333333333335</v>
      </c>
      <c r="T9" s="61">
        <f t="shared" si="2"/>
        <v>17</v>
      </c>
      <c r="U9" s="58">
        <f t="shared" si="3"/>
        <v>1</v>
      </c>
      <c r="V9" s="34"/>
      <c r="W9" s="4" t="str">
        <f t="shared" si="4"/>
        <v/>
      </c>
      <c r="X9" s="24" t="str">
        <f t="shared" si="7"/>
        <v>Z/o</v>
      </c>
      <c r="Y9" s="3"/>
      <c r="Z9" s="3"/>
    </row>
    <row r="10" spans="1:26" ht="13" x14ac:dyDescent="0.15">
      <c r="A10" s="1" t="s">
        <v>216</v>
      </c>
      <c r="B10" s="7">
        <v>1</v>
      </c>
      <c r="C10" s="308" t="s">
        <v>31</v>
      </c>
      <c r="D10" s="225" t="s">
        <v>25</v>
      </c>
      <c r="E10" s="31"/>
      <c r="F10" s="46">
        <v>10</v>
      </c>
      <c r="G10" s="47"/>
      <c r="H10" s="47"/>
      <c r="I10" s="47"/>
      <c r="J10" s="47"/>
      <c r="K10" s="47">
        <v>15</v>
      </c>
      <c r="L10" s="47"/>
      <c r="M10" s="23"/>
      <c r="N10" s="38">
        <f t="shared" si="0"/>
        <v>25</v>
      </c>
      <c r="O10" s="108">
        <f t="shared" ref="O10:O26" si="10">P10-N10</f>
        <v>5</v>
      </c>
      <c r="P10" s="24">
        <f t="shared" ref="P10:P26" si="11">Q10*30</f>
        <v>30</v>
      </c>
      <c r="Q10" s="7">
        <v>1</v>
      </c>
      <c r="R10" s="109">
        <f t="shared" ref="R10:R26" si="12">N10/P10*Q10</f>
        <v>0.83333333333333337</v>
      </c>
      <c r="S10" s="110">
        <f t="shared" ref="S10:S26" si="13">O10/P10*Q10</f>
        <v>0.16666666666666666</v>
      </c>
      <c r="T10" s="61">
        <f t="shared" si="2"/>
        <v>15</v>
      </c>
      <c r="U10" s="310">
        <f t="shared" si="3"/>
        <v>0.6</v>
      </c>
      <c r="V10" s="36"/>
      <c r="W10" s="20" t="str">
        <f t="shared" si="4"/>
        <v/>
      </c>
      <c r="X10" s="24" t="s">
        <v>188</v>
      </c>
      <c r="Y10" s="3"/>
      <c r="Z10" s="3"/>
    </row>
    <row r="11" spans="1:26" s="358" customFormat="1" ht="13.5" customHeight="1" x14ac:dyDescent="0.15">
      <c r="A11" s="1" t="s">
        <v>217</v>
      </c>
      <c r="B11" s="453">
        <v>1</v>
      </c>
      <c r="C11" s="461" t="s">
        <v>32</v>
      </c>
      <c r="D11" s="435" t="s">
        <v>33</v>
      </c>
      <c r="E11" s="456"/>
      <c r="F11" s="453">
        <v>20</v>
      </c>
      <c r="G11" s="377"/>
      <c r="H11" s="377"/>
      <c r="I11" s="377"/>
      <c r="J11" s="377"/>
      <c r="K11" s="377"/>
      <c r="L11" s="377"/>
      <c r="M11" s="457"/>
      <c r="N11" s="451">
        <f t="shared" si="0"/>
        <v>20</v>
      </c>
      <c r="O11" s="462">
        <f t="shared" si="10"/>
        <v>40</v>
      </c>
      <c r="P11" s="456">
        <f t="shared" si="11"/>
        <v>60</v>
      </c>
      <c r="Q11" s="453">
        <v>2</v>
      </c>
      <c r="R11" s="442">
        <f t="shared" si="12"/>
        <v>0.66666666666666663</v>
      </c>
      <c r="S11" s="443">
        <f t="shared" si="13"/>
        <v>1.3333333333333333</v>
      </c>
      <c r="T11" s="458" t="str">
        <f t="shared" si="2"/>
        <v/>
      </c>
      <c r="U11" s="459" t="str">
        <f t="shared" si="3"/>
        <v/>
      </c>
      <c r="V11" s="460"/>
      <c r="W11" s="377" t="str">
        <f t="shared" si="4"/>
        <v/>
      </c>
      <c r="X11" s="24" t="s">
        <v>189</v>
      </c>
      <c r="Y11" s="3"/>
      <c r="Z11" s="3"/>
    </row>
    <row r="12" spans="1:26" s="358" customFormat="1" ht="26" x14ac:dyDescent="0.15">
      <c r="A12" s="1" t="s">
        <v>218</v>
      </c>
      <c r="B12" s="453">
        <v>1</v>
      </c>
      <c r="C12" s="461" t="s">
        <v>34</v>
      </c>
      <c r="D12" s="435" t="s">
        <v>33</v>
      </c>
      <c r="E12" s="456"/>
      <c r="F12" s="453">
        <v>12</v>
      </c>
      <c r="G12" s="377"/>
      <c r="H12" s="377"/>
      <c r="I12" s="377"/>
      <c r="J12" s="377"/>
      <c r="K12" s="377"/>
      <c r="L12" s="377"/>
      <c r="M12" s="457"/>
      <c r="N12" s="451">
        <f t="shared" si="0"/>
        <v>12</v>
      </c>
      <c r="O12" s="462">
        <f t="shared" si="10"/>
        <v>18</v>
      </c>
      <c r="P12" s="456">
        <f t="shared" si="11"/>
        <v>30</v>
      </c>
      <c r="Q12" s="453">
        <v>1</v>
      </c>
      <c r="R12" s="442">
        <f t="shared" si="12"/>
        <v>0.4</v>
      </c>
      <c r="S12" s="443">
        <f t="shared" si="13"/>
        <v>0.6</v>
      </c>
      <c r="T12" s="458" t="str">
        <f t="shared" si="2"/>
        <v/>
      </c>
      <c r="U12" s="459" t="str">
        <f t="shared" si="3"/>
        <v/>
      </c>
      <c r="V12" s="460"/>
      <c r="W12" s="377" t="str">
        <f t="shared" si="4"/>
        <v/>
      </c>
      <c r="X12" s="24" t="s">
        <v>189</v>
      </c>
      <c r="Y12" s="3">
        <v>12</v>
      </c>
      <c r="Z12" s="3">
        <v>1</v>
      </c>
    </row>
    <row r="13" spans="1:26" s="358" customFormat="1" ht="13" x14ac:dyDescent="0.15">
      <c r="A13" s="1" t="s">
        <v>219</v>
      </c>
      <c r="B13" s="453">
        <v>1</v>
      </c>
      <c r="C13" s="461" t="s">
        <v>35</v>
      </c>
      <c r="D13" s="435" t="s">
        <v>33</v>
      </c>
      <c r="E13" s="456"/>
      <c r="F13" s="453">
        <v>12</v>
      </c>
      <c r="G13" s="377"/>
      <c r="H13" s="377"/>
      <c r="I13" s="377"/>
      <c r="J13" s="377"/>
      <c r="K13" s="377"/>
      <c r="L13" s="377"/>
      <c r="M13" s="457"/>
      <c r="N13" s="451">
        <f t="shared" si="0"/>
        <v>12</v>
      </c>
      <c r="O13" s="462">
        <f t="shared" si="10"/>
        <v>18</v>
      </c>
      <c r="P13" s="456">
        <f t="shared" si="11"/>
        <v>30</v>
      </c>
      <c r="Q13" s="453">
        <v>1</v>
      </c>
      <c r="R13" s="442">
        <f t="shared" si="12"/>
        <v>0.4</v>
      </c>
      <c r="S13" s="443">
        <f t="shared" si="13"/>
        <v>0.6</v>
      </c>
      <c r="T13" s="458" t="str">
        <f t="shared" si="2"/>
        <v/>
      </c>
      <c r="U13" s="459" t="str">
        <f t="shared" si="3"/>
        <v/>
      </c>
      <c r="V13" s="460"/>
      <c r="W13" s="377" t="str">
        <f t="shared" si="4"/>
        <v/>
      </c>
      <c r="X13" s="24" t="str">
        <f t="shared" si="7"/>
        <v>E</v>
      </c>
      <c r="Y13" s="3"/>
      <c r="Z13" s="3"/>
    </row>
    <row r="14" spans="1:26" s="358" customFormat="1" ht="26" x14ac:dyDescent="0.15">
      <c r="A14" s="1" t="s">
        <v>220</v>
      </c>
      <c r="B14" s="453">
        <v>1</v>
      </c>
      <c r="C14" s="461" t="s">
        <v>36</v>
      </c>
      <c r="D14" s="435" t="s">
        <v>33</v>
      </c>
      <c r="E14" s="456"/>
      <c r="F14" s="453">
        <v>5</v>
      </c>
      <c r="G14" s="377">
        <v>10</v>
      </c>
      <c r="H14" s="377"/>
      <c r="I14" s="377"/>
      <c r="J14" s="377"/>
      <c r="K14" s="377"/>
      <c r="L14" s="377"/>
      <c r="M14" s="457"/>
      <c r="N14" s="451">
        <f t="shared" si="0"/>
        <v>15</v>
      </c>
      <c r="O14" s="462">
        <f t="shared" si="10"/>
        <v>15</v>
      </c>
      <c r="P14" s="456">
        <f t="shared" si="11"/>
        <v>30</v>
      </c>
      <c r="Q14" s="453">
        <v>1</v>
      </c>
      <c r="R14" s="442">
        <f t="shared" si="12"/>
        <v>0.5</v>
      </c>
      <c r="S14" s="443">
        <f t="shared" si="13"/>
        <v>0.5</v>
      </c>
      <c r="T14" s="458">
        <f t="shared" si="2"/>
        <v>10</v>
      </c>
      <c r="U14" s="459">
        <f t="shared" si="3"/>
        <v>0.66666666666666663</v>
      </c>
      <c r="V14" s="460"/>
      <c r="W14" s="377" t="str">
        <f t="shared" si="4"/>
        <v/>
      </c>
      <c r="X14" s="24" t="s">
        <v>188</v>
      </c>
      <c r="Y14" s="3"/>
      <c r="Z14" s="3"/>
    </row>
    <row r="15" spans="1:26" s="358" customFormat="1" ht="13" x14ac:dyDescent="0.15">
      <c r="A15" s="1" t="s">
        <v>221</v>
      </c>
      <c r="B15" s="453">
        <v>1</v>
      </c>
      <c r="C15" s="461" t="s">
        <v>37</v>
      </c>
      <c r="D15" s="435" t="s">
        <v>33</v>
      </c>
      <c r="E15" s="456"/>
      <c r="F15" s="453">
        <v>15</v>
      </c>
      <c r="G15" s="377"/>
      <c r="H15" s="377"/>
      <c r="I15" s="377"/>
      <c r="J15" s="377"/>
      <c r="K15" s="377"/>
      <c r="L15" s="377"/>
      <c r="M15" s="457"/>
      <c r="N15" s="451">
        <f t="shared" si="0"/>
        <v>15</v>
      </c>
      <c r="O15" s="462">
        <f t="shared" si="10"/>
        <v>15</v>
      </c>
      <c r="P15" s="456">
        <f t="shared" si="11"/>
        <v>30</v>
      </c>
      <c r="Q15" s="453">
        <v>1</v>
      </c>
      <c r="R15" s="442">
        <f t="shared" si="12"/>
        <v>0.5</v>
      </c>
      <c r="S15" s="443">
        <f t="shared" si="13"/>
        <v>0.5</v>
      </c>
      <c r="T15" s="458" t="str">
        <f t="shared" si="2"/>
        <v/>
      </c>
      <c r="U15" s="459" t="str">
        <f t="shared" si="3"/>
        <v/>
      </c>
      <c r="V15" s="460"/>
      <c r="W15" s="377" t="str">
        <f t="shared" si="4"/>
        <v/>
      </c>
      <c r="X15" s="24" t="s">
        <v>189</v>
      </c>
      <c r="Y15" s="3">
        <v>15</v>
      </c>
      <c r="Z15" s="3">
        <v>1</v>
      </c>
    </row>
    <row r="16" spans="1:26" s="358" customFormat="1" ht="26" x14ac:dyDescent="0.15">
      <c r="A16" s="1" t="s">
        <v>222</v>
      </c>
      <c r="B16" s="453">
        <v>1</v>
      </c>
      <c r="C16" s="461" t="s">
        <v>38</v>
      </c>
      <c r="D16" s="435" t="s">
        <v>33</v>
      </c>
      <c r="E16" s="456"/>
      <c r="F16" s="453">
        <v>5</v>
      </c>
      <c r="G16" s="377">
        <v>10</v>
      </c>
      <c r="H16" s="377"/>
      <c r="I16" s="377"/>
      <c r="J16" s="377"/>
      <c r="K16" s="377"/>
      <c r="L16" s="377"/>
      <c r="M16" s="457"/>
      <c r="N16" s="451">
        <f t="shared" si="0"/>
        <v>15</v>
      </c>
      <c r="O16" s="462">
        <f t="shared" si="10"/>
        <v>15</v>
      </c>
      <c r="P16" s="456">
        <f t="shared" si="11"/>
        <v>30</v>
      </c>
      <c r="Q16" s="453">
        <v>1</v>
      </c>
      <c r="R16" s="442">
        <f t="shared" si="12"/>
        <v>0.5</v>
      </c>
      <c r="S16" s="443">
        <f t="shared" si="13"/>
        <v>0.5</v>
      </c>
      <c r="T16" s="458">
        <f t="shared" si="2"/>
        <v>10</v>
      </c>
      <c r="U16" s="459">
        <f t="shared" si="3"/>
        <v>0.66666666666666663</v>
      </c>
      <c r="V16" s="460"/>
      <c r="W16" s="377" t="str">
        <f t="shared" si="4"/>
        <v/>
      </c>
      <c r="X16" s="24" t="s">
        <v>188</v>
      </c>
      <c r="Y16" s="3"/>
      <c r="Z16" s="3"/>
    </row>
    <row r="17" spans="1:26" ht="13" x14ac:dyDescent="0.15">
      <c r="A17" s="1" t="s">
        <v>223</v>
      </c>
      <c r="B17" s="7">
        <v>1</v>
      </c>
      <c r="C17" s="39" t="s">
        <v>39</v>
      </c>
      <c r="D17" s="225" t="s">
        <v>33</v>
      </c>
      <c r="E17" s="24"/>
      <c r="F17" s="126">
        <v>10</v>
      </c>
      <c r="G17" s="137"/>
      <c r="H17" s="137"/>
      <c r="I17" s="137"/>
      <c r="J17" s="137"/>
      <c r="K17" s="137"/>
      <c r="L17" s="137"/>
      <c r="M17" s="8"/>
      <c r="N17" s="38">
        <f t="shared" si="0"/>
        <v>10</v>
      </c>
      <c r="O17" s="108">
        <f t="shared" si="10"/>
        <v>20</v>
      </c>
      <c r="P17" s="24">
        <f t="shared" si="11"/>
        <v>30</v>
      </c>
      <c r="Q17" s="7">
        <v>1</v>
      </c>
      <c r="R17" s="109">
        <f t="shared" si="12"/>
        <v>0.33333333333333331</v>
      </c>
      <c r="S17" s="110">
        <f t="shared" si="13"/>
        <v>0.66666666666666663</v>
      </c>
      <c r="T17" s="61" t="str">
        <f t="shared" si="2"/>
        <v/>
      </c>
      <c r="U17" s="58" t="str">
        <f t="shared" si="3"/>
        <v/>
      </c>
      <c r="V17" s="34"/>
      <c r="W17" s="4" t="str">
        <f t="shared" si="4"/>
        <v/>
      </c>
      <c r="X17" s="24" t="s">
        <v>189</v>
      </c>
      <c r="Y17" s="3"/>
      <c r="Z17" s="3"/>
    </row>
    <row r="18" spans="1:26" ht="13" x14ac:dyDescent="0.15">
      <c r="A18" s="1" t="s">
        <v>224</v>
      </c>
      <c r="B18" s="7">
        <v>1</v>
      </c>
      <c r="C18" s="39" t="s">
        <v>40</v>
      </c>
      <c r="D18" s="225" t="s">
        <v>33</v>
      </c>
      <c r="E18" s="24"/>
      <c r="F18" s="126"/>
      <c r="G18" s="137">
        <v>30</v>
      </c>
      <c r="H18" s="137"/>
      <c r="I18" s="137"/>
      <c r="J18" s="137"/>
      <c r="K18" s="137"/>
      <c r="L18" s="137"/>
      <c r="M18" s="8"/>
      <c r="N18" s="38">
        <f t="shared" si="0"/>
        <v>30</v>
      </c>
      <c r="O18" s="108">
        <f t="shared" si="10"/>
        <v>0</v>
      </c>
      <c r="P18" s="24">
        <v>30</v>
      </c>
      <c r="Q18" s="7">
        <v>0</v>
      </c>
      <c r="R18" s="109">
        <f t="shared" si="12"/>
        <v>0</v>
      </c>
      <c r="S18" s="110">
        <f t="shared" si="13"/>
        <v>0</v>
      </c>
      <c r="T18" s="61"/>
      <c r="U18" s="58">
        <f t="shared" si="3"/>
        <v>0</v>
      </c>
      <c r="V18" s="34"/>
      <c r="W18" s="4" t="str">
        <f t="shared" si="4"/>
        <v/>
      </c>
      <c r="X18" s="24" t="str">
        <f t="shared" si="7"/>
        <v>Z/o</v>
      </c>
      <c r="Y18" s="3"/>
      <c r="Z18" s="3"/>
    </row>
    <row r="19" spans="1:26" s="358" customFormat="1" ht="13" x14ac:dyDescent="0.15">
      <c r="A19" s="1" t="s">
        <v>225</v>
      </c>
      <c r="B19" s="453">
        <v>1</v>
      </c>
      <c r="C19" s="461" t="s">
        <v>41</v>
      </c>
      <c r="D19" s="435" t="s">
        <v>33</v>
      </c>
      <c r="E19" s="456"/>
      <c r="F19" s="453">
        <v>12</v>
      </c>
      <c r="G19" s="377"/>
      <c r="H19" s="377"/>
      <c r="I19" s="377"/>
      <c r="J19" s="377"/>
      <c r="K19" s="377"/>
      <c r="L19" s="377"/>
      <c r="M19" s="457"/>
      <c r="N19" s="451">
        <f t="shared" si="0"/>
        <v>12</v>
      </c>
      <c r="O19" s="462">
        <f t="shared" si="10"/>
        <v>18</v>
      </c>
      <c r="P19" s="456">
        <f t="shared" si="11"/>
        <v>30</v>
      </c>
      <c r="Q19" s="453">
        <v>1</v>
      </c>
      <c r="R19" s="442">
        <f t="shared" si="12"/>
        <v>0.4</v>
      </c>
      <c r="S19" s="443">
        <f t="shared" si="13"/>
        <v>0.6</v>
      </c>
      <c r="T19" s="458" t="str">
        <f t="shared" si="2"/>
        <v/>
      </c>
      <c r="U19" s="459" t="str">
        <f t="shared" si="3"/>
        <v/>
      </c>
      <c r="V19" s="460"/>
      <c r="W19" s="377" t="str">
        <f t="shared" si="4"/>
        <v/>
      </c>
      <c r="X19" s="24" t="s">
        <v>189</v>
      </c>
      <c r="Y19" s="3"/>
      <c r="Z19" s="3"/>
    </row>
    <row r="20" spans="1:26" s="358" customFormat="1" ht="13" x14ac:dyDescent="0.15">
      <c r="A20" s="1" t="s">
        <v>226</v>
      </c>
      <c r="B20" s="453">
        <v>1</v>
      </c>
      <c r="C20" s="461" t="s">
        <v>42</v>
      </c>
      <c r="D20" s="435" t="s">
        <v>33</v>
      </c>
      <c r="E20" s="456"/>
      <c r="F20" s="453">
        <v>12</v>
      </c>
      <c r="G20" s="377"/>
      <c r="H20" s="377"/>
      <c r="I20" s="377"/>
      <c r="J20" s="377"/>
      <c r="K20" s="377"/>
      <c r="L20" s="377"/>
      <c r="M20" s="457"/>
      <c r="N20" s="451">
        <f t="shared" si="0"/>
        <v>12</v>
      </c>
      <c r="O20" s="462">
        <f t="shared" si="10"/>
        <v>18</v>
      </c>
      <c r="P20" s="456">
        <f t="shared" si="11"/>
        <v>30</v>
      </c>
      <c r="Q20" s="453">
        <v>1</v>
      </c>
      <c r="R20" s="442">
        <f t="shared" si="12"/>
        <v>0.4</v>
      </c>
      <c r="S20" s="443">
        <f t="shared" si="13"/>
        <v>0.6</v>
      </c>
      <c r="T20" s="458" t="str">
        <f t="shared" si="2"/>
        <v/>
      </c>
      <c r="U20" s="459" t="str">
        <f t="shared" si="3"/>
        <v/>
      </c>
      <c r="V20" s="460"/>
      <c r="W20" s="377" t="str">
        <f t="shared" si="4"/>
        <v/>
      </c>
      <c r="X20" s="24" t="s">
        <v>189</v>
      </c>
      <c r="Y20" s="3">
        <v>12</v>
      </c>
      <c r="Z20" s="3">
        <v>1</v>
      </c>
    </row>
    <row r="21" spans="1:26" s="358" customFormat="1" ht="13" x14ac:dyDescent="0.15">
      <c r="A21" s="1" t="s">
        <v>227</v>
      </c>
      <c r="B21" s="453">
        <v>1</v>
      </c>
      <c r="C21" s="461" t="s">
        <v>43</v>
      </c>
      <c r="D21" s="435" t="s">
        <v>33</v>
      </c>
      <c r="E21" s="456"/>
      <c r="F21" s="453">
        <v>12</v>
      </c>
      <c r="G21" s="377"/>
      <c r="H21" s="377"/>
      <c r="I21" s="377"/>
      <c r="J21" s="377"/>
      <c r="K21" s="377"/>
      <c r="L21" s="377"/>
      <c r="M21" s="457"/>
      <c r="N21" s="451">
        <f t="shared" si="0"/>
        <v>12</v>
      </c>
      <c r="O21" s="462">
        <f t="shared" si="10"/>
        <v>18</v>
      </c>
      <c r="P21" s="456">
        <f t="shared" si="11"/>
        <v>30</v>
      </c>
      <c r="Q21" s="453">
        <v>1</v>
      </c>
      <c r="R21" s="442">
        <f t="shared" si="12"/>
        <v>0.4</v>
      </c>
      <c r="S21" s="443">
        <f t="shared" si="13"/>
        <v>0.6</v>
      </c>
      <c r="T21" s="458" t="str">
        <f t="shared" si="2"/>
        <v/>
      </c>
      <c r="U21" s="459" t="str">
        <f t="shared" si="3"/>
        <v/>
      </c>
      <c r="V21" s="460"/>
      <c r="W21" s="377" t="str">
        <f t="shared" si="4"/>
        <v/>
      </c>
      <c r="X21" s="24" t="s">
        <v>189</v>
      </c>
      <c r="Y21" s="3">
        <v>12</v>
      </c>
      <c r="Z21" s="3">
        <v>1</v>
      </c>
    </row>
    <row r="22" spans="1:26" ht="13" x14ac:dyDescent="0.15">
      <c r="A22" s="1" t="s">
        <v>228</v>
      </c>
      <c r="B22" s="7">
        <v>1</v>
      </c>
      <c r="C22" s="39" t="s">
        <v>44</v>
      </c>
      <c r="D22" s="225" t="s">
        <v>45</v>
      </c>
      <c r="E22" s="24"/>
      <c r="F22" s="126">
        <v>10</v>
      </c>
      <c r="G22" s="137">
        <v>20</v>
      </c>
      <c r="H22" s="137"/>
      <c r="I22" s="137"/>
      <c r="J22" s="137"/>
      <c r="K22" s="137"/>
      <c r="L22" s="137"/>
      <c r="M22" s="8"/>
      <c r="N22" s="38">
        <f t="shared" si="0"/>
        <v>30</v>
      </c>
      <c r="O22" s="108">
        <f t="shared" si="10"/>
        <v>30</v>
      </c>
      <c r="P22" s="24">
        <f t="shared" si="11"/>
        <v>60</v>
      </c>
      <c r="Q22" s="7">
        <v>2</v>
      </c>
      <c r="R22" s="109">
        <f t="shared" si="12"/>
        <v>1</v>
      </c>
      <c r="S22" s="110">
        <f t="shared" si="13"/>
        <v>1</v>
      </c>
      <c r="T22" s="61">
        <f t="shared" si="2"/>
        <v>20</v>
      </c>
      <c r="U22" s="58">
        <f t="shared" si="3"/>
        <v>1.3333333333333333</v>
      </c>
      <c r="V22" s="34"/>
      <c r="W22" s="4" t="str">
        <f t="shared" si="4"/>
        <v/>
      </c>
      <c r="X22" s="24" t="s">
        <v>188</v>
      </c>
      <c r="Y22" s="3"/>
      <c r="Z22" s="3"/>
    </row>
    <row r="23" spans="1:26" ht="26" x14ac:dyDescent="0.15">
      <c r="A23" s="1" t="s">
        <v>229</v>
      </c>
      <c r="B23" s="7">
        <v>1</v>
      </c>
      <c r="C23" s="39" t="s">
        <v>46</v>
      </c>
      <c r="D23" s="225" t="s">
        <v>45</v>
      </c>
      <c r="E23" s="24"/>
      <c r="F23" s="126">
        <v>20</v>
      </c>
      <c r="G23" s="137"/>
      <c r="H23" s="137"/>
      <c r="I23" s="137"/>
      <c r="J23" s="137"/>
      <c r="K23" s="137"/>
      <c r="L23" s="137"/>
      <c r="M23" s="8"/>
      <c r="N23" s="38">
        <f t="shared" si="0"/>
        <v>20</v>
      </c>
      <c r="O23" s="108">
        <f t="shared" si="10"/>
        <v>10</v>
      </c>
      <c r="P23" s="24">
        <f t="shared" si="11"/>
        <v>30</v>
      </c>
      <c r="Q23" s="7">
        <v>1</v>
      </c>
      <c r="R23" s="109">
        <f t="shared" si="12"/>
        <v>0.66666666666666663</v>
      </c>
      <c r="S23" s="110">
        <f t="shared" si="13"/>
        <v>0.33333333333333331</v>
      </c>
      <c r="T23" s="61" t="str">
        <f t="shared" si="2"/>
        <v/>
      </c>
      <c r="U23" s="58" t="str">
        <f t="shared" si="3"/>
        <v/>
      </c>
      <c r="V23" s="34"/>
      <c r="W23" s="4" t="str">
        <f t="shared" si="4"/>
        <v/>
      </c>
      <c r="X23" s="24" t="s">
        <v>189</v>
      </c>
      <c r="Y23" s="3"/>
      <c r="Z23" s="3"/>
    </row>
    <row r="24" spans="1:26" ht="26" x14ac:dyDescent="0.15">
      <c r="A24" s="1" t="s">
        <v>230</v>
      </c>
      <c r="B24" s="7">
        <v>1</v>
      </c>
      <c r="C24" s="39" t="s">
        <v>47</v>
      </c>
      <c r="D24" s="225" t="s">
        <v>45</v>
      </c>
      <c r="E24" s="24"/>
      <c r="F24" s="126">
        <v>10</v>
      </c>
      <c r="G24" s="137"/>
      <c r="H24" s="137"/>
      <c r="I24" s="137"/>
      <c r="J24" s="137"/>
      <c r="K24" s="137">
        <v>24</v>
      </c>
      <c r="L24" s="137"/>
      <c r="M24" s="8"/>
      <c r="N24" s="38">
        <f t="shared" si="0"/>
        <v>34</v>
      </c>
      <c r="O24" s="108">
        <f t="shared" si="10"/>
        <v>26</v>
      </c>
      <c r="P24" s="24">
        <f t="shared" si="11"/>
        <v>60</v>
      </c>
      <c r="Q24" s="7">
        <v>2</v>
      </c>
      <c r="R24" s="109">
        <f t="shared" si="12"/>
        <v>1.1333333333333333</v>
      </c>
      <c r="S24" s="110">
        <f t="shared" si="13"/>
        <v>0.8666666666666667</v>
      </c>
      <c r="T24" s="61">
        <f t="shared" si="2"/>
        <v>24</v>
      </c>
      <c r="U24" s="58">
        <f t="shared" si="3"/>
        <v>1.411764705882353</v>
      </c>
      <c r="V24" s="34"/>
      <c r="W24" s="4" t="str">
        <f t="shared" si="4"/>
        <v/>
      </c>
      <c r="X24" s="24" t="s">
        <v>188</v>
      </c>
      <c r="Y24" s="3"/>
      <c r="Z24" s="3"/>
    </row>
    <row r="25" spans="1:26" ht="39" x14ac:dyDescent="0.15">
      <c r="A25" s="1" t="s">
        <v>231</v>
      </c>
      <c r="B25" s="7">
        <v>1</v>
      </c>
      <c r="C25" s="308" t="s">
        <v>48</v>
      </c>
      <c r="D25" s="225" t="s">
        <v>49</v>
      </c>
      <c r="E25" s="31"/>
      <c r="F25" s="46">
        <v>17</v>
      </c>
      <c r="G25" s="47"/>
      <c r="H25" s="47"/>
      <c r="I25" s="47"/>
      <c r="J25" s="47"/>
      <c r="K25" s="47"/>
      <c r="L25" s="47"/>
      <c r="M25" s="23"/>
      <c r="N25" s="38">
        <f t="shared" si="0"/>
        <v>17</v>
      </c>
      <c r="O25" s="108">
        <f t="shared" si="10"/>
        <v>13</v>
      </c>
      <c r="P25" s="24">
        <f t="shared" si="11"/>
        <v>30</v>
      </c>
      <c r="Q25" s="7">
        <v>1</v>
      </c>
      <c r="R25" s="109">
        <f t="shared" si="12"/>
        <v>0.56666666666666665</v>
      </c>
      <c r="S25" s="110">
        <f t="shared" si="13"/>
        <v>0.43333333333333335</v>
      </c>
      <c r="T25" s="61" t="str">
        <f t="shared" si="2"/>
        <v/>
      </c>
      <c r="U25" s="310" t="str">
        <f t="shared" si="3"/>
        <v/>
      </c>
      <c r="V25" s="36"/>
      <c r="W25" s="20" t="str">
        <f t="shared" si="4"/>
        <v/>
      </c>
      <c r="X25" s="24" t="s">
        <v>189</v>
      </c>
      <c r="Y25" s="3"/>
      <c r="Z25" s="3"/>
    </row>
    <row r="26" spans="1:26" ht="26" x14ac:dyDescent="0.15">
      <c r="A26" s="1" t="s">
        <v>232</v>
      </c>
      <c r="B26" s="7">
        <v>1</v>
      </c>
      <c r="C26" s="308" t="s">
        <v>50</v>
      </c>
      <c r="D26" s="225" t="s">
        <v>49</v>
      </c>
      <c r="E26" s="31"/>
      <c r="F26" s="46">
        <v>15</v>
      </c>
      <c r="G26" s="47"/>
      <c r="H26" s="47">
        <v>15</v>
      </c>
      <c r="I26" s="47"/>
      <c r="J26" s="47"/>
      <c r="K26" s="47"/>
      <c r="L26" s="47"/>
      <c r="M26" s="23"/>
      <c r="N26" s="38">
        <f t="shared" si="0"/>
        <v>30</v>
      </c>
      <c r="O26" s="108">
        <f t="shared" si="10"/>
        <v>30</v>
      </c>
      <c r="P26" s="24">
        <f t="shared" si="11"/>
        <v>60</v>
      </c>
      <c r="Q26" s="7">
        <v>2</v>
      </c>
      <c r="R26" s="109">
        <f t="shared" si="12"/>
        <v>1</v>
      </c>
      <c r="S26" s="110">
        <f t="shared" si="13"/>
        <v>1</v>
      </c>
      <c r="T26" s="61">
        <f t="shared" si="2"/>
        <v>15</v>
      </c>
      <c r="U26" s="310">
        <f t="shared" si="3"/>
        <v>1</v>
      </c>
      <c r="V26" s="36"/>
      <c r="W26" s="20" t="str">
        <f t="shared" si="4"/>
        <v/>
      </c>
      <c r="X26" s="24" t="s">
        <v>188</v>
      </c>
      <c r="Y26" s="3"/>
      <c r="Z26" s="3"/>
    </row>
    <row r="27" spans="1:26" ht="40" thickBot="1" x14ac:dyDescent="0.2">
      <c r="A27" s="1" t="s">
        <v>233</v>
      </c>
      <c r="B27" s="9">
        <v>1</v>
      </c>
      <c r="C27" s="431" t="s">
        <v>185</v>
      </c>
      <c r="D27" s="234" t="s">
        <v>49</v>
      </c>
      <c r="E27" s="94"/>
      <c r="F27" s="50">
        <v>5</v>
      </c>
      <c r="G27" s="173">
        <v>12</v>
      </c>
      <c r="H27" s="173"/>
      <c r="I27" s="173"/>
      <c r="J27" s="173"/>
      <c r="K27" s="173"/>
      <c r="L27" s="173"/>
      <c r="M27" s="42"/>
      <c r="N27" s="95">
        <f t="shared" si="0"/>
        <v>17</v>
      </c>
      <c r="O27" s="193">
        <f t="shared" ref="O27" si="14">P27-N27</f>
        <v>13</v>
      </c>
      <c r="P27" s="94">
        <f t="shared" si="9"/>
        <v>30</v>
      </c>
      <c r="Q27" s="9">
        <v>1</v>
      </c>
      <c r="R27" s="194">
        <f t="shared" ref="R27" si="15">N27/P27*Q27</f>
        <v>0.56666666666666665</v>
      </c>
      <c r="S27" s="195">
        <f t="shared" ref="S27" si="16">O27/P27*Q27</f>
        <v>0.43333333333333335</v>
      </c>
      <c r="T27" s="61">
        <f t="shared" si="2"/>
        <v>12</v>
      </c>
      <c r="U27" s="197">
        <f t="shared" si="3"/>
        <v>0.70588235294117652</v>
      </c>
      <c r="V27" s="97" t="s">
        <v>51</v>
      </c>
      <c r="W27" s="44">
        <f t="shared" si="4"/>
        <v>1</v>
      </c>
      <c r="X27" s="94" t="s">
        <v>234</v>
      </c>
      <c r="Y27" s="3"/>
      <c r="Z27" s="3"/>
    </row>
    <row r="28" spans="1:26" ht="13" thickBot="1" x14ac:dyDescent="0.2">
      <c r="D28" s="311">
        <v>0</v>
      </c>
      <c r="F28" s="389">
        <f t="shared" ref="F28:N28" si="17">SUM(F4:F27)</f>
        <v>270</v>
      </c>
      <c r="G28" s="390">
        <f t="shared" si="17"/>
        <v>153</v>
      </c>
      <c r="H28" s="390">
        <f t="shared" si="17"/>
        <v>25</v>
      </c>
      <c r="I28" s="390">
        <f t="shared" si="17"/>
        <v>0</v>
      </c>
      <c r="J28" s="390">
        <f t="shared" si="17"/>
        <v>0</v>
      </c>
      <c r="K28" s="390">
        <f t="shared" si="17"/>
        <v>39</v>
      </c>
      <c r="L28" s="390">
        <f t="shared" si="17"/>
        <v>0</v>
      </c>
      <c r="M28" s="391">
        <f t="shared" si="17"/>
        <v>0</v>
      </c>
      <c r="N28" s="155">
        <f t="shared" si="17"/>
        <v>487</v>
      </c>
      <c r="O28" s="156">
        <f>SUM(O7:O27)</f>
        <v>358</v>
      </c>
      <c r="P28" s="157">
        <f>SUM(P7:P27)</f>
        <v>750</v>
      </c>
      <c r="Q28" s="155">
        <f>SUM(Q4:Q27)</f>
        <v>30</v>
      </c>
      <c r="R28" s="180">
        <f>SUM(R4:R27)</f>
        <v>15.546666666666667</v>
      </c>
      <c r="S28" s="181">
        <f>SUM(S4:S27)</f>
        <v>14.453333333333333</v>
      </c>
      <c r="T28" s="159">
        <f>SUM(T4:T27)</f>
        <v>187</v>
      </c>
      <c r="U28" s="159">
        <f>SUM(U4:U27)</f>
        <v>11.481263616557735</v>
      </c>
      <c r="V28" s="161">
        <f>COUNTA(V7:V27)</f>
        <v>1</v>
      </c>
      <c r="W28" s="161">
        <f>SUM(W4:W27)</f>
        <v>1</v>
      </c>
      <c r="X28" s="161">
        <f>SUM(X4:X27)</f>
        <v>0</v>
      </c>
      <c r="Y28" s="525">
        <f>SUM(Y4:Y27)</f>
        <v>51</v>
      </c>
      <c r="Z28" s="525">
        <f>SUM(Z4:Z27)</f>
        <v>4</v>
      </c>
    </row>
    <row r="29" spans="1:26" ht="13" thickBot="1" x14ac:dyDescent="0.2">
      <c r="D29" s="311">
        <v>0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538">
        <f>SUM(R28:S28)</f>
        <v>30</v>
      </c>
      <c r="S29" s="539"/>
      <c r="T29" s="57"/>
      <c r="U29" s="63"/>
      <c r="V29" s="6"/>
      <c r="W29" s="6"/>
      <c r="X29" s="6"/>
    </row>
    <row r="30" spans="1:26" ht="12" customHeight="1" thickBot="1" x14ac:dyDescent="0.2">
      <c r="D30" s="312">
        <v>0</v>
      </c>
      <c r="E30" s="21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3"/>
      <c r="V30" s="6"/>
      <c r="W30" s="6"/>
      <c r="X30" s="6"/>
    </row>
    <row r="31" spans="1:26" ht="26" x14ac:dyDescent="0.15">
      <c r="A31" s="1" t="s">
        <v>196</v>
      </c>
      <c r="B31" s="13">
        <v>2</v>
      </c>
      <c r="C31" s="139" t="s">
        <v>26</v>
      </c>
      <c r="D31" s="243" t="s">
        <v>25</v>
      </c>
      <c r="E31" s="29"/>
      <c r="F31" s="143">
        <v>15</v>
      </c>
      <c r="G31" s="313">
        <v>15</v>
      </c>
      <c r="H31" s="313"/>
      <c r="I31" s="313"/>
      <c r="J31" s="313"/>
      <c r="K31" s="313"/>
      <c r="L31" s="313"/>
      <c r="M31" s="392"/>
      <c r="N31" s="141">
        <f t="shared" ref="N31:N44" si="18">SUM(F31:M31)</f>
        <v>30</v>
      </c>
      <c r="O31" s="140">
        <f t="shared" ref="O31" si="19">P31-N31</f>
        <v>30</v>
      </c>
      <c r="P31" s="142">
        <f t="shared" ref="P31:P44" si="20">Q31*30</f>
        <v>60</v>
      </c>
      <c r="Q31" s="143">
        <v>2</v>
      </c>
      <c r="R31" s="144">
        <f t="shared" ref="R31" si="21">N31/P31*Q31</f>
        <v>1</v>
      </c>
      <c r="S31" s="145">
        <f t="shared" ref="S31" si="22">O31/P31*Q31</f>
        <v>1</v>
      </c>
      <c r="T31" s="146">
        <f t="shared" ref="T31:T44" si="23">IF(SUM(G31:M31)&gt;0,SUM(G31:M31),"")</f>
        <v>15</v>
      </c>
      <c r="U31" s="147">
        <f t="shared" ref="U31:U44" si="24">IF(SUM(G31:M31)&gt;0,T31/N31*Q31,"")</f>
        <v>1</v>
      </c>
      <c r="V31" s="148"/>
      <c r="W31" s="140" t="str">
        <f t="shared" ref="W31:W43" si="25">IF(V31="DW",Q31,"")</f>
        <v/>
      </c>
      <c r="X31" s="142" t="s">
        <v>191</v>
      </c>
    </row>
    <row r="32" spans="1:26" s="358" customFormat="1" ht="13" x14ac:dyDescent="0.15">
      <c r="A32" s="1" t="s">
        <v>197</v>
      </c>
      <c r="B32" s="441">
        <v>2</v>
      </c>
      <c r="C32" s="455" t="s">
        <v>53</v>
      </c>
      <c r="D32" s="434" t="s">
        <v>25</v>
      </c>
      <c r="E32" s="440"/>
      <c r="F32" s="441">
        <v>11</v>
      </c>
      <c r="G32" s="356">
        <v>15</v>
      </c>
      <c r="H32" s="356"/>
      <c r="I32" s="356"/>
      <c r="J32" s="356"/>
      <c r="K32" s="356"/>
      <c r="L32" s="356"/>
      <c r="M32" s="492"/>
      <c r="N32" s="439">
        <f t="shared" si="18"/>
        <v>26</v>
      </c>
      <c r="O32" s="356">
        <f t="shared" ref="O32:O39" si="26">P32-N32</f>
        <v>34</v>
      </c>
      <c r="P32" s="440">
        <f t="shared" si="20"/>
        <v>60</v>
      </c>
      <c r="Q32" s="441">
        <v>2</v>
      </c>
      <c r="R32" s="442">
        <f t="shared" ref="R32:R39" si="27">N32/P32*Q32</f>
        <v>0.8666666666666667</v>
      </c>
      <c r="S32" s="443">
        <f t="shared" ref="S32:S39" si="28">O32/P32*Q32</f>
        <v>1.1333333333333333</v>
      </c>
      <c r="T32" s="458">
        <f t="shared" si="23"/>
        <v>15</v>
      </c>
      <c r="U32" s="493">
        <f t="shared" si="24"/>
        <v>1.1538461538461537</v>
      </c>
      <c r="V32" s="494"/>
      <c r="W32" s="356" t="str">
        <f t="shared" si="25"/>
        <v/>
      </c>
      <c r="X32" s="26" t="s">
        <v>191</v>
      </c>
      <c r="Y32" s="3"/>
      <c r="Z32" s="3"/>
    </row>
    <row r="33" spans="1:53" x14ac:dyDescent="0.15">
      <c r="A33" s="1" t="s">
        <v>199</v>
      </c>
      <c r="B33" s="14">
        <v>2</v>
      </c>
      <c r="C33" s="2" t="s">
        <v>54</v>
      </c>
      <c r="D33" s="248" t="s">
        <v>25</v>
      </c>
      <c r="E33" s="24"/>
      <c r="F33" s="7">
        <v>20</v>
      </c>
      <c r="G33" s="4"/>
      <c r="H33" s="4">
        <v>35</v>
      </c>
      <c r="I33" s="4"/>
      <c r="J33" s="4"/>
      <c r="K33" s="4"/>
      <c r="L33" s="4"/>
      <c r="M33" s="8"/>
      <c r="N33" s="25">
        <f t="shared" si="18"/>
        <v>55</v>
      </c>
      <c r="O33" s="4">
        <f t="shared" si="26"/>
        <v>35</v>
      </c>
      <c r="P33" s="26">
        <f t="shared" si="20"/>
        <v>90</v>
      </c>
      <c r="Q33" s="7">
        <v>3</v>
      </c>
      <c r="R33" s="117">
        <f t="shared" si="27"/>
        <v>1.8333333333333335</v>
      </c>
      <c r="S33" s="118">
        <f t="shared" si="28"/>
        <v>1.1666666666666667</v>
      </c>
      <c r="T33" s="38">
        <f t="shared" si="23"/>
        <v>35</v>
      </c>
      <c r="U33" s="64">
        <f t="shared" si="24"/>
        <v>1.9090909090909092</v>
      </c>
      <c r="V33" s="34"/>
      <c r="W33" s="4" t="str">
        <f t="shared" si="25"/>
        <v/>
      </c>
      <c r="X33" s="24" t="s">
        <v>188</v>
      </c>
      <c r="Y33" s="3"/>
      <c r="Z33" s="3"/>
    </row>
    <row r="34" spans="1:53" ht="13" x14ac:dyDescent="0.15">
      <c r="A34" s="1" t="s">
        <v>200</v>
      </c>
      <c r="B34" s="14">
        <v>2</v>
      </c>
      <c r="C34" s="39" t="s">
        <v>55</v>
      </c>
      <c r="D34" s="248" t="s">
        <v>33</v>
      </c>
      <c r="E34" s="24"/>
      <c r="F34" s="7"/>
      <c r="G34" s="4"/>
      <c r="H34" s="4"/>
      <c r="I34" s="4"/>
      <c r="J34" s="4"/>
      <c r="K34" s="4"/>
      <c r="L34" s="4">
        <v>30</v>
      </c>
      <c r="M34" s="8"/>
      <c r="N34" s="25">
        <f t="shared" si="18"/>
        <v>30</v>
      </c>
      <c r="O34" s="4">
        <f t="shared" si="26"/>
        <v>0</v>
      </c>
      <c r="P34" s="26">
        <f t="shared" si="20"/>
        <v>30</v>
      </c>
      <c r="Q34" s="7">
        <v>1</v>
      </c>
      <c r="R34" s="117">
        <f t="shared" si="27"/>
        <v>1</v>
      </c>
      <c r="S34" s="118">
        <f t="shared" si="28"/>
        <v>0</v>
      </c>
      <c r="T34" s="38">
        <f t="shared" si="23"/>
        <v>30</v>
      </c>
      <c r="U34" s="64">
        <f t="shared" si="24"/>
        <v>1</v>
      </c>
      <c r="V34" s="34" t="s">
        <v>51</v>
      </c>
      <c r="W34" s="4">
        <f t="shared" si="25"/>
        <v>1</v>
      </c>
      <c r="X34" s="24" t="str">
        <f t="shared" ref="X34:X43" si="29">IF(AND(F34&gt;0,(SUM(G34:L34)&gt;0)),"E, Z/o",
IF(AND(F34&gt;0,(SUM(G34:L34)=0)),"E",
IF(AND(F34=0,(SUM(G34:L34)&gt;0)),"Z/o",
IF(M34&gt;0,"Z/bo",""))))</f>
        <v>Z/o</v>
      </c>
      <c r="Y34" s="3"/>
      <c r="Z34" s="3"/>
    </row>
    <row r="35" spans="1:53" s="358" customFormat="1" x14ac:dyDescent="0.15">
      <c r="A35" s="1" t="s">
        <v>201</v>
      </c>
      <c r="B35" s="495">
        <v>2</v>
      </c>
      <c r="C35" s="496" t="s">
        <v>56</v>
      </c>
      <c r="D35" s="434" t="s">
        <v>33</v>
      </c>
      <c r="E35" s="456"/>
      <c r="F35" s="453">
        <v>10</v>
      </c>
      <c r="G35" s="377">
        <v>13</v>
      </c>
      <c r="H35" s="377"/>
      <c r="I35" s="377"/>
      <c r="J35" s="377"/>
      <c r="K35" s="377"/>
      <c r="L35" s="377"/>
      <c r="M35" s="457"/>
      <c r="N35" s="464">
        <f t="shared" si="18"/>
        <v>23</v>
      </c>
      <c r="O35" s="377">
        <f t="shared" si="26"/>
        <v>7</v>
      </c>
      <c r="P35" s="440">
        <f t="shared" si="20"/>
        <v>30</v>
      </c>
      <c r="Q35" s="453">
        <v>1</v>
      </c>
      <c r="R35" s="459">
        <f t="shared" si="27"/>
        <v>0.76666666666666672</v>
      </c>
      <c r="S35" s="465">
        <f t="shared" si="28"/>
        <v>0.23333333333333334</v>
      </c>
      <c r="T35" s="451">
        <f t="shared" si="23"/>
        <v>13</v>
      </c>
      <c r="U35" s="466">
        <f t="shared" si="24"/>
        <v>0.56521739130434778</v>
      </c>
      <c r="V35" s="460"/>
      <c r="W35" s="377" t="str">
        <f t="shared" si="25"/>
        <v/>
      </c>
      <c r="X35" s="24" t="s">
        <v>191</v>
      </c>
      <c r="Y35" s="3">
        <v>10</v>
      </c>
      <c r="Z35" s="3">
        <v>0.5</v>
      </c>
    </row>
    <row r="36" spans="1:53" s="10" customFormat="1" ht="13" x14ac:dyDescent="0.15">
      <c r="A36" s="1" t="s">
        <v>202</v>
      </c>
      <c r="B36" s="7">
        <v>2</v>
      </c>
      <c r="C36" s="54" t="s">
        <v>57</v>
      </c>
      <c r="D36" s="225" t="s">
        <v>33</v>
      </c>
      <c r="E36" s="138"/>
      <c r="F36" s="7">
        <v>17</v>
      </c>
      <c r="G36" s="4"/>
      <c r="H36" s="4"/>
      <c r="I36" s="4"/>
      <c r="J36" s="4"/>
      <c r="K36" s="4"/>
      <c r="L36" s="4"/>
      <c r="M36" s="8"/>
      <c r="N36" s="38">
        <f t="shared" si="18"/>
        <v>17</v>
      </c>
      <c r="O36" s="37">
        <f t="shared" si="26"/>
        <v>13</v>
      </c>
      <c r="P36" s="24">
        <f t="shared" si="20"/>
        <v>30</v>
      </c>
      <c r="Q36" s="7">
        <v>1</v>
      </c>
      <c r="R36" s="117">
        <f t="shared" si="27"/>
        <v>0.56666666666666665</v>
      </c>
      <c r="S36" s="118">
        <f t="shared" si="28"/>
        <v>0.43333333333333335</v>
      </c>
      <c r="T36" s="38" t="str">
        <f t="shared" si="23"/>
        <v/>
      </c>
      <c r="U36" s="64" t="str">
        <f t="shared" si="24"/>
        <v/>
      </c>
      <c r="V36" s="34"/>
      <c r="W36" s="4" t="str">
        <f t="shared" si="25"/>
        <v/>
      </c>
      <c r="X36" s="24" t="s">
        <v>189</v>
      </c>
      <c r="Y36" s="515">
        <v>17</v>
      </c>
      <c r="Z36" s="3">
        <v>1</v>
      </c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</row>
    <row r="37" spans="1:53" x14ac:dyDescent="0.15">
      <c r="A37" s="1" t="s">
        <v>198</v>
      </c>
      <c r="B37" s="170">
        <v>2</v>
      </c>
      <c r="C37" s="52" t="s">
        <v>58</v>
      </c>
      <c r="D37" s="255" t="s">
        <v>33</v>
      </c>
      <c r="E37" s="45"/>
      <c r="F37" s="46"/>
      <c r="G37" s="47">
        <v>30</v>
      </c>
      <c r="H37" s="47"/>
      <c r="I37" s="47"/>
      <c r="J37" s="47"/>
      <c r="K37" s="47"/>
      <c r="L37" s="47"/>
      <c r="M37" s="48"/>
      <c r="N37" s="38">
        <f t="shared" si="18"/>
        <v>30</v>
      </c>
      <c r="O37" s="47">
        <f t="shared" si="26"/>
        <v>0</v>
      </c>
      <c r="P37" s="24">
        <v>30</v>
      </c>
      <c r="Q37" s="46">
        <v>0</v>
      </c>
      <c r="R37" s="123">
        <f t="shared" si="27"/>
        <v>0</v>
      </c>
      <c r="S37" s="124">
        <f t="shared" si="28"/>
        <v>0</v>
      </c>
      <c r="T37" s="55"/>
      <c r="U37" s="65">
        <f t="shared" si="24"/>
        <v>0</v>
      </c>
      <c r="V37" s="49"/>
      <c r="W37" s="47" t="str">
        <f t="shared" si="25"/>
        <v/>
      </c>
      <c r="X37" s="45" t="str">
        <f t="shared" si="29"/>
        <v>Z/o</v>
      </c>
      <c r="Y37" s="515"/>
      <c r="Z37" s="3"/>
    </row>
    <row r="38" spans="1:53" x14ac:dyDescent="0.15">
      <c r="A38" s="1" t="s">
        <v>203</v>
      </c>
      <c r="B38" s="170">
        <v>2</v>
      </c>
      <c r="C38" s="52" t="s">
        <v>44</v>
      </c>
      <c r="D38" s="255" t="s">
        <v>45</v>
      </c>
      <c r="E38" s="45"/>
      <c r="F38" s="46">
        <v>7</v>
      </c>
      <c r="G38" s="47">
        <v>10</v>
      </c>
      <c r="H38" s="47"/>
      <c r="I38" s="47"/>
      <c r="J38" s="47"/>
      <c r="K38" s="47"/>
      <c r="L38" s="47"/>
      <c r="M38" s="48"/>
      <c r="N38" s="38">
        <f t="shared" si="18"/>
        <v>17</v>
      </c>
      <c r="O38" s="47">
        <f t="shared" si="26"/>
        <v>13</v>
      </c>
      <c r="P38" s="24">
        <f t="shared" si="20"/>
        <v>30</v>
      </c>
      <c r="Q38" s="46">
        <v>1</v>
      </c>
      <c r="R38" s="123">
        <f t="shared" si="27"/>
        <v>0.56666666666666665</v>
      </c>
      <c r="S38" s="124">
        <f t="shared" si="28"/>
        <v>0.43333333333333335</v>
      </c>
      <c r="T38" s="55">
        <f t="shared" si="23"/>
        <v>10</v>
      </c>
      <c r="U38" s="65">
        <f t="shared" si="24"/>
        <v>0.58823529411764708</v>
      </c>
      <c r="V38" s="49"/>
      <c r="W38" s="47" t="str">
        <f t="shared" si="25"/>
        <v/>
      </c>
      <c r="X38" s="45" t="s">
        <v>188</v>
      </c>
      <c r="Y38" s="3"/>
      <c r="Z38" s="3"/>
    </row>
    <row r="39" spans="1:53" ht="13" x14ac:dyDescent="0.15">
      <c r="A39" s="1" t="s">
        <v>204</v>
      </c>
      <c r="B39" s="170">
        <v>2</v>
      </c>
      <c r="C39" s="69" t="s">
        <v>59</v>
      </c>
      <c r="D39" s="255" t="s">
        <v>45</v>
      </c>
      <c r="E39" s="45"/>
      <c r="F39" s="46">
        <v>25</v>
      </c>
      <c r="G39" s="47"/>
      <c r="H39" s="47"/>
      <c r="I39" s="47"/>
      <c r="J39" s="47"/>
      <c r="K39" s="47">
        <v>42</v>
      </c>
      <c r="L39" s="47"/>
      <c r="M39" s="48"/>
      <c r="N39" s="38">
        <f t="shared" si="18"/>
        <v>67</v>
      </c>
      <c r="O39" s="47">
        <f t="shared" si="26"/>
        <v>53</v>
      </c>
      <c r="P39" s="24">
        <f t="shared" si="20"/>
        <v>120</v>
      </c>
      <c r="Q39" s="46">
        <v>4</v>
      </c>
      <c r="R39" s="123">
        <f t="shared" si="27"/>
        <v>2.2333333333333334</v>
      </c>
      <c r="S39" s="124">
        <f t="shared" si="28"/>
        <v>1.7666666666666666</v>
      </c>
      <c r="T39" s="55">
        <f t="shared" si="23"/>
        <v>42</v>
      </c>
      <c r="U39" s="65">
        <f t="shared" si="24"/>
        <v>2.5074626865671643</v>
      </c>
      <c r="V39" s="49"/>
      <c r="W39" s="47" t="str">
        <f t="shared" si="25"/>
        <v/>
      </c>
      <c r="X39" s="45" t="s">
        <v>188</v>
      </c>
      <c r="Y39" s="3"/>
      <c r="Z39" s="3"/>
    </row>
    <row r="40" spans="1:53" ht="26" x14ac:dyDescent="0.15">
      <c r="A40" s="1" t="s">
        <v>205</v>
      </c>
      <c r="B40" s="170">
        <v>2</v>
      </c>
      <c r="C40" s="69" t="s">
        <v>47</v>
      </c>
      <c r="D40" s="255" t="s">
        <v>45</v>
      </c>
      <c r="E40" s="45"/>
      <c r="F40" s="46">
        <v>10</v>
      </c>
      <c r="G40" s="47"/>
      <c r="H40" s="47"/>
      <c r="I40" s="47"/>
      <c r="J40" s="47"/>
      <c r="K40" s="47">
        <v>24</v>
      </c>
      <c r="L40" s="47"/>
      <c r="M40" s="48"/>
      <c r="N40" s="38">
        <f t="shared" si="18"/>
        <v>34</v>
      </c>
      <c r="O40" s="47">
        <f t="shared" ref="O40:O43" si="30">P40-N40</f>
        <v>26</v>
      </c>
      <c r="P40" s="24">
        <f t="shared" ref="P40:P43" si="31">Q40*30</f>
        <v>60</v>
      </c>
      <c r="Q40" s="46">
        <v>2</v>
      </c>
      <c r="R40" s="123">
        <f t="shared" ref="R40:R43" si="32">N40/P40*Q40</f>
        <v>1.1333333333333333</v>
      </c>
      <c r="S40" s="124">
        <f t="shared" ref="S40:S43" si="33">O40/P40*Q40</f>
        <v>0.8666666666666667</v>
      </c>
      <c r="T40" s="55">
        <f t="shared" si="23"/>
        <v>24</v>
      </c>
      <c r="U40" s="65">
        <f t="shared" si="24"/>
        <v>1.411764705882353</v>
      </c>
      <c r="V40" s="49"/>
      <c r="W40" s="47" t="str">
        <f t="shared" si="25"/>
        <v/>
      </c>
      <c r="X40" s="45" t="s">
        <v>191</v>
      </c>
      <c r="Y40" s="3">
        <v>10</v>
      </c>
      <c r="Z40" s="3">
        <v>0.8</v>
      </c>
    </row>
    <row r="41" spans="1:53" ht="26" x14ac:dyDescent="0.15">
      <c r="A41" s="1" t="s">
        <v>206</v>
      </c>
      <c r="B41" s="170">
        <v>2</v>
      </c>
      <c r="C41" s="69" t="s">
        <v>60</v>
      </c>
      <c r="D41" s="255" t="s">
        <v>45</v>
      </c>
      <c r="E41" s="45"/>
      <c r="F41" s="46">
        <v>20</v>
      </c>
      <c r="G41" s="47"/>
      <c r="H41" s="47"/>
      <c r="I41" s="47"/>
      <c r="J41" s="47"/>
      <c r="K41" s="47">
        <v>48</v>
      </c>
      <c r="L41" s="47"/>
      <c r="M41" s="48"/>
      <c r="N41" s="38">
        <f t="shared" si="18"/>
        <v>68</v>
      </c>
      <c r="O41" s="47">
        <f t="shared" si="30"/>
        <v>52</v>
      </c>
      <c r="P41" s="24">
        <f t="shared" si="31"/>
        <v>120</v>
      </c>
      <c r="Q41" s="46">
        <v>4</v>
      </c>
      <c r="R41" s="123">
        <f t="shared" si="32"/>
        <v>2.2666666666666666</v>
      </c>
      <c r="S41" s="124">
        <f t="shared" si="33"/>
        <v>1.7333333333333334</v>
      </c>
      <c r="T41" s="55">
        <f t="shared" si="23"/>
        <v>48</v>
      </c>
      <c r="U41" s="65">
        <f t="shared" si="24"/>
        <v>2.8235294117647061</v>
      </c>
      <c r="V41" s="49"/>
      <c r="W41" s="47" t="str">
        <f t="shared" si="25"/>
        <v/>
      </c>
      <c r="X41" s="45" t="s">
        <v>188</v>
      </c>
      <c r="Y41" s="3"/>
      <c r="Z41" s="3"/>
    </row>
    <row r="42" spans="1:53" ht="13" x14ac:dyDescent="0.15">
      <c r="A42" s="1" t="s">
        <v>207</v>
      </c>
      <c r="B42" s="170">
        <v>2</v>
      </c>
      <c r="C42" s="69" t="s">
        <v>61</v>
      </c>
      <c r="D42" s="255" t="s">
        <v>62</v>
      </c>
      <c r="E42" s="45"/>
      <c r="F42" s="46"/>
      <c r="G42" s="47"/>
      <c r="H42" s="47"/>
      <c r="I42" s="47"/>
      <c r="J42" s="47"/>
      <c r="K42" s="47"/>
      <c r="L42" s="47"/>
      <c r="M42" s="48">
        <v>150</v>
      </c>
      <c r="N42" s="38">
        <f t="shared" si="18"/>
        <v>150</v>
      </c>
      <c r="O42" s="47">
        <f t="shared" si="30"/>
        <v>0</v>
      </c>
      <c r="P42" s="24">
        <f t="shared" si="31"/>
        <v>150</v>
      </c>
      <c r="Q42" s="46">
        <v>5</v>
      </c>
      <c r="R42" s="123">
        <f t="shared" si="32"/>
        <v>5</v>
      </c>
      <c r="S42" s="124">
        <f t="shared" si="33"/>
        <v>0</v>
      </c>
      <c r="T42" s="55">
        <f t="shared" si="23"/>
        <v>150</v>
      </c>
      <c r="U42" s="65">
        <f t="shared" si="24"/>
        <v>5</v>
      </c>
      <c r="V42" s="49"/>
      <c r="W42" s="47" t="str">
        <f t="shared" si="25"/>
        <v/>
      </c>
      <c r="X42" s="45" t="s">
        <v>189</v>
      </c>
      <c r="Y42" s="3"/>
      <c r="Z42" s="3"/>
    </row>
    <row r="43" spans="1:53" ht="39" x14ac:dyDescent="0.15">
      <c r="A43" s="1" t="s">
        <v>208</v>
      </c>
      <c r="B43" s="170">
        <v>2</v>
      </c>
      <c r="C43" s="69" t="s">
        <v>63</v>
      </c>
      <c r="D43" s="255" t="s">
        <v>49</v>
      </c>
      <c r="E43" s="45"/>
      <c r="F43" s="46"/>
      <c r="G43" s="47"/>
      <c r="H43" s="47"/>
      <c r="I43" s="47"/>
      <c r="J43" s="47"/>
      <c r="K43" s="47">
        <v>34</v>
      </c>
      <c r="L43" s="47"/>
      <c r="M43" s="48"/>
      <c r="N43" s="38">
        <f t="shared" si="18"/>
        <v>34</v>
      </c>
      <c r="O43" s="47">
        <f t="shared" si="30"/>
        <v>26</v>
      </c>
      <c r="P43" s="24">
        <f t="shared" si="31"/>
        <v>60</v>
      </c>
      <c r="Q43" s="46">
        <v>2</v>
      </c>
      <c r="R43" s="123">
        <f t="shared" si="32"/>
        <v>1.1333333333333333</v>
      </c>
      <c r="S43" s="124">
        <f t="shared" si="33"/>
        <v>0.8666666666666667</v>
      </c>
      <c r="T43" s="55">
        <f t="shared" si="23"/>
        <v>34</v>
      </c>
      <c r="U43" s="65">
        <f t="shared" si="24"/>
        <v>2</v>
      </c>
      <c r="V43" s="49" t="s">
        <v>51</v>
      </c>
      <c r="W43" s="47">
        <f t="shared" si="25"/>
        <v>2</v>
      </c>
      <c r="X43" s="45" t="str">
        <f t="shared" si="29"/>
        <v>Z/o</v>
      </c>
      <c r="Y43" s="3"/>
      <c r="Z43" s="3"/>
    </row>
    <row r="44" spans="1:53" ht="13" thickBot="1" x14ac:dyDescent="0.2">
      <c r="A44" s="1" t="s">
        <v>209</v>
      </c>
      <c r="B44" s="171">
        <v>2</v>
      </c>
      <c r="C44" s="172" t="s">
        <v>64</v>
      </c>
      <c r="D44" s="263" t="s">
        <v>49</v>
      </c>
      <c r="E44" s="51"/>
      <c r="F44" s="50">
        <v>10</v>
      </c>
      <c r="G44" s="173">
        <v>18</v>
      </c>
      <c r="H44" s="173"/>
      <c r="I44" s="173"/>
      <c r="J44" s="173"/>
      <c r="K44" s="173"/>
      <c r="L44" s="173"/>
      <c r="M44" s="174"/>
      <c r="N44" s="95">
        <f t="shared" si="18"/>
        <v>28</v>
      </c>
      <c r="O44" s="173">
        <f t="shared" ref="O44" si="34">P44-N44</f>
        <v>32</v>
      </c>
      <c r="P44" s="94">
        <f t="shared" si="20"/>
        <v>60</v>
      </c>
      <c r="Q44" s="50">
        <v>2</v>
      </c>
      <c r="R44" s="175">
        <f t="shared" ref="R44" si="35">N44/P44*Q44</f>
        <v>0.93333333333333335</v>
      </c>
      <c r="S44" s="176">
        <f t="shared" ref="S44" si="36">O44/P44*Q44</f>
        <v>1.0666666666666667</v>
      </c>
      <c r="T44" s="177">
        <f t="shared" si="23"/>
        <v>18</v>
      </c>
      <c r="U44" s="178">
        <f t="shared" si="24"/>
        <v>1.2857142857142858</v>
      </c>
      <c r="V44" s="179"/>
      <c r="W44" s="173" t="str">
        <f>IF(V44="DW",Q44,"")</f>
        <v/>
      </c>
      <c r="X44" s="51" t="s">
        <v>188</v>
      </c>
      <c r="Y44" s="3">
        <v>10</v>
      </c>
      <c r="Z44" s="3">
        <v>0.8</v>
      </c>
    </row>
    <row r="45" spans="1:53" ht="15" customHeight="1" thickBot="1" x14ac:dyDescent="0.25">
      <c r="B45"/>
      <c r="D45" s="311">
        <v>0</v>
      </c>
      <c r="F45" s="389">
        <f t="shared" ref="F45:K45" si="37">SUM(F31:F44)</f>
        <v>145</v>
      </c>
      <c r="G45" s="390">
        <f t="shared" si="37"/>
        <v>101</v>
      </c>
      <c r="H45" s="390">
        <f t="shared" si="37"/>
        <v>35</v>
      </c>
      <c r="I45" s="390">
        <f t="shared" si="37"/>
        <v>0</v>
      </c>
      <c r="J45" s="390">
        <f t="shared" si="37"/>
        <v>0</v>
      </c>
      <c r="K45" s="390">
        <f t="shared" si="37"/>
        <v>148</v>
      </c>
      <c r="L45" s="390">
        <f t="shared" ref="L45:U45" si="38">SUM(L31:L44)</f>
        <v>30</v>
      </c>
      <c r="M45" s="391">
        <f t="shared" si="38"/>
        <v>150</v>
      </c>
      <c r="N45" s="155">
        <f t="shared" si="38"/>
        <v>609</v>
      </c>
      <c r="O45" s="156">
        <f t="shared" si="38"/>
        <v>321</v>
      </c>
      <c r="P45" s="157">
        <f t="shared" si="38"/>
        <v>930</v>
      </c>
      <c r="Q45" s="158">
        <f t="shared" si="38"/>
        <v>30</v>
      </c>
      <c r="R45" s="159">
        <f t="shared" si="38"/>
        <v>19.299999999999997</v>
      </c>
      <c r="S45" s="160">
        <f t="shared" si="38"/>
        <v>10.7</v>
      </c>
      <c r="T45" s="159">
        <f t="shared" si="38"/>
        <v>434</v>
      </c>
      <c r="U45" s="159">
        <f t="shared" si="38"/>
        <v>21.244860838287565</v>
      </c>
      <c r="V45" s="161">
        <f>COUNTA(V31:V44)</f>
        <v>2</v>
      </c>
      <c r="W45" s="161">
        <f>SUM(W31:W44)</f>
        <v>3</v>
      </c>
      <c r="X45" s="161"/>
      <c r="Y45" s="526">
        <f>SUM(Y31:Y44)</f>
        <v>47</v>
      </c>
      <c r="Z45" s="526">
        <f>SUM(Z31:Z44)</f>
        <v>3.0999999999999996</v>
      </c>
    </row>
    <row r="46" spans="1:53" ht="15" customHeight="1" thickBot="1" x14ac:dyDescent="0.2">
      <c r="D46" s="311">
        <v>0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R46" s="559">
        <f>SUM(R45:S45)</f>
        <v>29.999999999999996</v>
      </c>
      <c r="S46" s="560"/>
      <c r="T46" s="12"/>
      <c r="U46" s="63"/>
      <c r="V46" s="6"/>
      <c r="W46" s="6"/>
    </row>
    <row r="47" spans="1:53" ht="13" thickBot="1" x14ac:dyDescent="0.2">
      <c r="B47" s="5"/>
      <c r="D47" s="312">
        <v>0</v>
      </c>
      <c r="E47" s="22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3"/>
      <c r="V47" s="6"/>
      <c r="W47" s="6"/>
      <c r="X47" s="6"/>
    </row>
    <row r="48" spans="1:53" s="358" customFormat="1" ht="26" x14ac:dyDescent="0.15">
      <c r="B48" s="359">
        <v>3</v>
      </c>
      <c r="C48" s="360" t="s">
        <v>65</v>
      </c>
      <c r="D48" s="361" t="s">
        <v>25</v>
      </c>
      <c r="E48" s="362"/>
      <c r="F48" s="393"/>
      <c r="G48" s="394"/>
      <c r="H48" s="394"/>
      <c r="I48" s="394"/>
      <c r="J48" s="394"/>
      <c r="K48" s="395">
        <v>30</v>
      </c>
      <c r="L48" s="394"/>
      <c r="M48" s="396"/>
      <c r="N48" s="365">
        <f t="shared" ref="N48:N62" si="39">SUM(F48:M48)</f>
        <v>30</v>
      </c>
      <c r="O48" s="364">
        <f t="shared" ref="O48:O62" si="40">P48-N48</f>
        <v>20</v>
      </c>
      <c r="P48" s="366">
        <f>Q48*25</f>
        <v>50</v>
      </c>
      <c r="Q48" s="367">
        <v>2</v>
      </c>
      <c r="R48" s="368">
        <f t="shared" ref="R48" si="41">N48/P48*Q48</f>
        <v>1.2</v>
      </c>
      <c r="S48" s="369">
        <f t="shared" ref="S48" si="42">O48/P48*Q48</f>
        <v>0.8</v>
      </c>
      <c r="T48" s="370">
        <f t="shared" ref="T48:T62" si="43">IF(SUM(G48:M48)&gt;0,SUM(G48:M48),"")</f>
        <v>30</v>
      </c>
      <c r="U48" s="371">
        <f t="shared" ref="U48:U62" si="44">IF(SUM(G48:M48)&gt;0,T48/N48*Q48,"")</f>
        <v>2</v>
      </c>
      <c r="V48" s="372"/>
      <c r="W48" s="363" t="str">
        <f t="shared" ref="W48:W62" si="45">IF(V48="DW",Q48,"")</f>
        <v/>
      </c>
      <c r="X48" s="516" t="s">
        <v>189</v>
      </c>
      <c r="Z48" s="509"/>
    </row>
    <row r="49" spans="2:53" ht="13" x14ac:dyDescent="0.15">
      <c r="B49" s="14">
        <v>3</v>
      </c>
      <c r="C49" s="373" t="s">
        <v>66</v>
      </c>
      <c r="D49" s="225" t="s">
        <v>25</v>
      </c>
      <c r="E49" s="26"/>
      <c r="F49" s="152">
        <v>10</v>
      </c>
      <c r="G49" s="397"/>
      <c r="H49" s="397">
        <v>30</v>
      </c>
      <c r="I49" s="397"/>
      <c r="J49" s="397"/>
      <c r="K49" s="397"/>
      <c r="L49" s="397"/>
      <c r="M49" s="398"/>
      <c r="N49" s="150">
        <f t="shared" si="39"/>
        <v>40</v>
      </c>
      <c r="O49" s="149">
        <f t="shared" si="40"/>
        <v>50</v>
      </c>
      <c r="P49" s="151">
        <f t="shared" ref="P49:P62" si="46">Q49*30</f>
        <v>90</v>
      </c>
      <c r="Q49" s="152">
        <v>3</v>
      </c>
      <c r="R49" s="153">
        <f t="shared" ref="R49:R62" si="47">N49/P49*Q49</f>
        <v>1.3333333333333333</v>
      </c>
      <c r="S49" s="154">
        <f t="shared" ref="S49:S62" si="48">O49/P49*Q49</f>
        <v>1.6666666666666667</v>
      </c>
      <c r="T49" s="374">
        <f t="shared" si="43"/>
        <v>30</v>
      </c>
      <c r="U49" s="375">
        <f t="shared" si="44"/>
        <v>2.25</v>
      </c>
      <c r="V49" s="376"/>
      <c r="W49" s="149" t="str">
        <f t="shared" si="45"/>
        <v/>
      </c>
      <c r="X49" s="501" t="s">
        <v>191</v>
      </c>
    </row>
    <row r="50" spans="2:53" s="358" customFormat="1" ht="13" x14ac:dyDescent="0.15">
      <c r="B50" s="441">
        <v>3</v>
      </c>
      <c r="C50" s="461" t="s">
        <v>67</v>
      </c>
      <c r="D50" s="435" t="s">
        <v>25</v>
      </c>
      <c r="E50" s="456"/>
      <c r="F50" s="453">
        <v>30</v>
      </c>
      <c r="G50" s="377"/>
      <c r="H50" s="377"/>
      <c r="I50" s="377"/>
      <c r="J50" s="377"/>
      <c r="K50" s="377"/>
      <c r="L50" s="377"/>
      <c r="M50" s="457"/>
      <c r="N50" s="464">
        <f t="shared" si="39"/>
        <v>30</v>
      </c>
      <c r="O50" s="377">
        <f t="shared" si="40"/>
        <v>30</v>
      </c>
      <c r="P50" s="456">
        <f t="shared" si="46"/>
        <v>60</v>
      </c>
      <c r="Q50" s="453">
        <v>2</v>
      </c>
      <c r="R50" s="459">
        <f t="shared" si="47"/>
        <v>1</v>
      </c>
      <c r="S50" s="465">
        <f t="shared" si="48"/>
        <v>1</v>
      </c>
      <c r="T50" s="451" t="str">
        <f t="shared" si="43"/>
        <v/>
      </c>
      <c r="U50" s="466" t="str">
        <f t="shared" si="44"/>
        <v/>
      </c>
      <c r="V50" s="460"/>
      <c r="W50" s="377" t="str">
        <f t="shared" si="45"/>
        <v/>
      </c>
      <c r="X50" s="24" t="s">
        <v>180</v>
      </c>
      <c r="Y50" s="509">
        <v>30</v>
      </c>
      <c r="Z50" s="509">
        <v>2</v>
      </c>
    </row>
    <row r="51" spans="2:53" ht="13" x14ac:dyDescent="0.15">
      <c r="B51" s="14">
        <v>3</v>
      </c>
      <c r="C51" s="16" t="s">
        <v>68</v>
      </c>
      <c r="D51" s="248" t="s">
        <v>33</v>
      </c>
      <c r="E51" s="24"/>
      <c r="F51" s="14"/>
      <c r="G51" s="37"/>
      <c r="H51" s="37"/>
      <c r="I51" s="37"/>
      <c r="J51" s="37"/>
      <c r="K51" s="37"/>
      <c r="L51" s="37">
        <v>30</v>
      </c>
      <c r="M51" s="15"/>
      <c r="N51" s="25">
        <f t="shared" si="39"/>
        <v>30</v>
      </c>
      <c r="O51" s="4">
        <f t="shared" si="40"/>
        <v>0</v>
      </c>
      <c r="P51" s="24">
        <f t="shared" si="46"/>
        <v>30</v>
      </c>
      <c r="Q51" s="7">
        <v>1</v>
      </c>
      <c r="R51" s="117">
        <f t="shared" si="47"/>
        <v>1</v>
      </c>
      <c r="S51" s="118">
        <f t="shared" si="48"/>
        <v>0</v>
      </c>
      <c r="T51" s="38">
        <f t="shared" si="43"/>
        <v>30</v>
      </c>
      <c r="U51" s="64">
        <f t="shared" si="44"/>
        <v>1</v>
      </c>
      <c r="V51" s="34" t="s">
        <v>51</v>
      </c>
      <c r="W51" s="4">
        <f t="shared" si="45"/>
        <v>1</v>
      </c>
      <c r="X51" s="26" t="str">
        <f t="shared" ref="X51:X55" si="49">IF(AND(F51&gt;0,(SUM(G51:L51)&gt;0)),"E, Z/o",
IF(AND(F51&gt;0,(SUM(G51:L51)=0)),"E",
IF(AND(F51=0,(SUM(G51:L51)&gt;0)),"Z/o",
IF(M51&gt;0,"Z/bo",""))))</f>
        <v>Z/o</v>
      </c>
    </row>
    <row r="52" spans="2:53" x14ac:dyDescent="0.15">
      <c r="B52" s="7">
        <v>3</v>
      </c>
      <c r="C52" s="2" t="s">
        <v>69</v>
      </c>
      <c r="D52" s="278" t="s">
        <v>45</v>
      </c>
      <c r="E52" s="38"/>
      <c r="F52" s="7">
        <v>10</v>
      </c>
      <c r="G52" s="4"/>
      <c r="H52" s="4"/>
      <c r="I52" s="4"/>
      <c r="J52" s="4"/>
      <c r="K52" s="4">
        <v>28</v>
      </c>
      <c r="L52" s="4"/>
      <c r="M52" s="8"/>
      <c r="N52" s="28">
        <f t="shared" si="39"/>
        <v>38</v>
      </c>
      <c r="O52" s="20">
        <f t="shared" si="40"/>
        <v>22</v>
      </c>
      <c r="P52" s="31">
        <f t="shared" si="46"/>
        <v>60</v>
      </c>
      <c r="Q52" s="18">
        <v>2</v>
      </c>
      <c r="R52" s="32">
        <f t="shared" si="47"/>
        <v>1.2666666666666666</v>
      </c>
      <c r="S52" s="33">
        <f t="shared" si="48"/>
        <v>0.73333333333333328</v>
      </c>
      <c r="T52" s="411">
        <f t="shared" si="43"/>
        <v>28</v>
      </c>
      <c r="U52" s="66">
        <f t="shared" si="44"/>
        <v>1.4736842105263157</v>
      </c>
      <c r="V52" s="36"/>
      <c r="W52" s="20" t="str">
        <f t="shared" si="45"/>
        <v/>
      </c>
      <c r="X52" s="31" t="s">
        <v>190</v>
      </c>
    </row>
    <row r="53" spans="2:53" ht="13" x14ac:dyDescent="0.15">
      <c r="B53" s="7">
        <v>3</v>
      </c>
      <c r="C53" s="40" t="s">
        <v>70</v>
      </c>
      <c r="D53" s="278" t="s">
        <v>45</v>
      </c>
      <c r="E53" s="38"/>
      <c r="F53" s="14">
        <v>10</v>
      </c>
      <c r="G53" s="37"/>
      <c r="H53" s="37"/>
      <c r="I53" s="37"/>
      <c r="J53" s="37"/>
      <c r="K53" s="37">
        <v>24</v>
      </c>
      <c r="L53" s="37"/>
      <c r="M53" s="15"/>
      <c r="N53" s="25">
        <f t="shared" si="39"/>
        <v>34</v>
      </c>
      <c r="O53" s="4">
        <f t="shared" si="40"/>
        <v>26</v>
      </c>
      <c r="P53" s="24">
        <f t="shared" si="46"/>
        <v>60</v>
      </c>
      <c r="Q53" s="7">
        <v>2</v>
      </c>
      <c r="R53" s="117">
        <f t="shared" si="47"/>
        <v>1.1333333333333333</v>
      </c>
      <c r="S53" s="118">
        <f t="shared" si="48"/>
        <v>0.8666666666666667</v>
      </c>
      <c r="T53" s="38">
        <f t="shared" si="43"/>
        <v>24</v>
      </c>
      <c r="U53" s="64">
        <f t="shared" si="44"/>
        <v>1.411764705882353</v>
      </c>
      <c r="V53" s="34"/>
      <c r="W53" s="4" t="str">
        <f t="shared" si="45"/>
        <v/>
      </c>
      <c r="X53" s="24" t="s">
        <v>188</v>
      </c>
    </row>
    <row r="54" spans="2:53" ht="13" x14ac:dyDescent="0.15">
      <c r="B54" s="18">
        <v>3</v>
      </c>
      <c r="C54" s="40" t="s">
        <v>71</v>
      </c>
      <c r="D54" s="278" t="s">
        <v>45</v>
      </c>
      <c r="E54" s="38"/>
      <c r="F54" s="14">
        <v>5</v>
      </c>
      <c r="G54" s="37"/>
      <c r="H54" s="37"/>
      <c r="I54" s="37"/>
      <c r="J54" s="37"/>
      <c r="K54" s="37">
        <v>30</v>
      </c>
      <c r="L54" s="37"/>
      <c r="M54" s="15"/>
      <c r="N54" s="25">
        <f t="shared" si="39"/>
        <v>35</v>
      </c>
      <c r="O54" s="4">
        <f t="shared" ref="O54:O61" si="50">P54-N54</f>
        <v>25</v>
      </c>
      <c r="P54" s="24">
        <f t="shared" ref="P54:P61" si="51">Q54*30</f>
        <v>60</v>
      </c>
      <c r="Q54" s="7">
        <v>2</v>
      </c>
      <c r="R54" s="117">
        <f t="shared" ref="R54:R61" si="52">N54/P54*Q54</f>
        <v>1.1666666666666667</v>
      </c>
      <c r="S54" s="118">
        <f t="shared" ref="S54:S61" si="53">O54/P54*Q54</f>
        <v>0.83333333333333337</v>
      </c>
      <c r="T54" s="309">
        <f t="shared" si="43"/>
        <v>30</v>
      </c>
      <c r="U54" s="66">
        <f t="shared" si="44"/>
        <v>1.7142857142857142</v>
      </c>
      <c r="V54" s="36"/>
      <c r="W54" s="20" t="str">
        <f t="shared" si="45"/>
        <v/>
      </c>
      <c r="X54" s="24" t="s">
        <v>192</v>
      </c>
      <c r="Y54" s="508">
        <v>5</v>
      </c>
      <c r="Z54" s="508">
        <v>0.3</v>
      </c>
    </row>
    <row r="55" spans="2:53" ht="26" x14ac:dyDescent="0.15">
      <c r="B55" s="18">
        <v>3</v>
      </c>
      <c r="C55" s="40" t="s">
        <v>60</v>
      </c>
      <c r="D55" s="278" t="s">
        <v>45</v>
      </c>
      <c r="E55" s="38"/>
      <c r="F55" s="14">
        <v>14</v>
      </c>
      <c r="G55" s="37"/>
      <c r="H55" s="37"/>
      <c r="I55" s="37"/>
      <c r="J55" s="37"/>
      <c r="K55" s="37">
        <v>20</v>
      </c>
      <c r="L55" s="37"/>
      <c r="M55" s="15"/>
      <c r="N55" s="25">
        <f t="shared" si="39"/>
        <v>34</v>
      </c>
      <c r="O55" s="4">
        <f t="shared" si="50"/>
        <v>26</v>
      </c>
      <c r="P55" s="24">
        <f t="shared" si="51"/>
        <v>60</v>
      </c>
      <c r="Q55" s="7">
        <v>2</v>
      </c>
      <c r="R55" s="117">
        <f t="shared" si="52"/>
        <v>1.1333333333333333</v>
      </c>
      <c r="S55" s="118">
        <f t="shared" si="53"/>
        <v>0.8666666666666667</v>
      </c>
      <c r="T55" s="309">
        <f t="shared" si="43"/>
        <v>20</v>
      </c>
      <c r="U55" s="66">
        <f t="shared" si="44"/>
        <v>1.1764705882352942</v>
      </c>
      <c r="V55" s="36"/>
      <c r="W55" s="20" t="str">
        <f t="shared" si="45"/>
        <v/>
      </c>
      <c r="X55" s="24" t="str">
        <f t="shared" si="49"/>
        <v>E, Z/o</v>
      </c>
    </row>
    <row r="56" spans="2:53" ht="26" x14ac:dyDescent="0.15">
      <c r="B56" s="18">
        <v>3</v>
      </c>
      <c r="C56" s="40" t="s">
        <v>72</v>
      </c>
      <c r="D56" s="278" t="s">
        <v>45</v>
      </c>
      <c r="E56" s="38"/>
      <c r="F56" s="14">
        <v>20</v>
      </c>
      <c r="G56" s="37"/>
      <c r="H56" s="37"/>
      <c r="I56" s="37"/>
      <c r="J56" s="37"/>
      <c r="K56" s="37">
        <v>14</v>
      </c>
      <c r="L56" s="37"/>
      <c r="M56" s="15"/>
      <c r="N56" s="25">
        <f t="shared" si="39"/>
        <v>34</v>
      </c>
      <c r="O56" s="4">
        <f t="shared" si="50"/>
        <v>26</v>
      </c>
      <c r="P56" s="24">
        <f t="shared" si="51"/>
        <v>60</v>
      </c>
      <c r="Q56" s="7">
        <v>2</v>
      </c>
      <c r="R56" s="117">
        <f t="shared" si="52"/>
        <v>1.1333333333333333</v>
      </c>
      <c r="S56" s="118">
        <f t="shared" si="53"/>
        <v>0.8666666666666667</v>
      </c>
      <c r="T56" s="309">
        <f t="shared" si="43"/>
        <v>14</v>
      </c>
      <c r="U56" s="66">
        <f t="shared" si="44"/>
        <v>0.82352941176470584</v>
      </c>
      <c r="V56" s="36"/>
      <c r="W56" s="20" t="str">
        <f t="shared" si="45"/>
        <v/>
      </c>
      <c r="X56" s="456" t="s">
        <v>188</v>
      </c>
    </row>
    <row r="57" spans="2:53" ht="26" x14ac:dyDescent="0.15">
      <c r="B57" s="18">
        <v>3</v>
      </c>
      <c r="C57" s="40" t="s">
        <v>73</v>
      </c>
      <c r="D57" s="278" t="s">
        <v>49</v>
      </c>
      <c r="E57" s="38"/>
      <c r="F57" s="14">
        <v>10</v>
      </c>
      <c r="G57" s="37">
        <v>20</v>
      </c>
      <c r="H57" s="37"/>
      <c r="I57" s="37"/>
      <c r="J57" s="37"/>
      <c r="K57" s="37"/>
      <c r="L57" s="37"/>
      <c r="M57" s="15"/>
      <c r="N57" s="25">
        <f t="shared" si="39"/>
        <v>30</v>
      </c>
      <c r="O57" s="4">
        <f t="shared" si="50"/>
        <v>30</v>
      </c>
      <c r="P57" s="24">
        <f t="shared" si="51"/>
        <v>60</v>
      </c>
      <c r="Q57" s="7">
        <v>2</v>
      </c>
      <c r="R57" s="117">
        <f t="shared" si="52"/>
        <v>1</v>
      </c>
      <c r="S57" s="118">
        <f t="shared" si="53"/>
        <v>1</v>
      </c>
      <c r="T57" s="309">
        <f t="shared" si="43"/>
        <v>20</v>
      </c>
      <c r="U57" s="66">
        <f t="shared" si="44"/>
        <v>1.3333333333333333</v>
      </c>
      <c r="V57" s="36" t="s">
        <v>51</v>
      </c>
      <c r="W57" s="20">
        <f t="shared" si="45"/>
        <v>2</v>
      </c>
      <c r="X57" s="24" t="s">
        <v>188</v>
      </c>
      <c r="Y57" s="508">
        <v>10</v>
      </c>
      <c r="Z57" s="508">
        <v>0.5</v>
      </c>
    </row>
    <row r="58" spans="2:53" s="352" customFormat="1" ht="26" x14ac:dyDescent="0.15">
      <c r="B58" s="18">
        <v>3</v>
      </c>
      <c r="C58" s="40" t="s">
        <v>74</v>
      </c>
      <c r="D58" s="278" t="s">
        <v>49</v>
      </c>
      <c r="E58" s="38"/>
      <c r="F58" s="14">
        <v>10</v>
      </c>
      <c r="G58" s="37"/>
      <c r="H58" s="37"/>
      <c r="I58" s="37"/>
      <c r="J58" s="37"/>
      <c r="K58" s="37">
        <v>20</v>
      </c>
      <c r="L58" s="37"/>
      <c r="M58" s="15"/>
      <c r="N58" s="25">
        <f>SUM(F58:M58)</f>
        <v>30</v>
      </c>
      <c r="O58" s="4">
        <f>P58-N58</f>
        <v>30</v>
      </c>
      <c r="P58" s="24">
        <f>Q58*30</f>
        <v>60</v>
      </c>
      <c r="Q58" s="7">
        <v>2</v>
      </c>
      <c r="R58" s="117">
        <f>N58/P58*Q58</f>
        <v>1</v>
      </c>
      <c r="S58" s="118">
        <f>O58/P58*Q58</f>
        <v>1</v>
      </c>
      <c r="T58" s="309">
        <f>IF(SUM(G58:M58)&gt;0,SUM(G58:M58),"")</f>
        <v>20</v>
      </c>
      <c r="U58" s="66">
        <f>IF(SUM(G58:M58)&gt;0,T58/N58*Q58,"")</f>
        <v>1.3333333333333333</v>
      </c>
      <c r="V58" s="36"/>
      <c r="W58" s="20" t="str">
        <f>IF(V58="DW",Q58,"")</f>
        <v/>
      </c>
      <c r="X58" s="24" t="s">
        <v>190</v>
      </c>
      <c r="Y58" s="510"/>
      <c r="Z58" s="510"/>
    </row>
    <row r="59" spans="2:53" ht="26" x14ac:dyDescent="0.15">
      <c r="B59" s="18">
        <v>3</v>
      </c>
      <c r="C59" s="40" t="s">
        <v>75</v>
      </c>
      <c r="D59" s="278" t="s">
        <v>45</v>
      </c>
      <c r="E59" s="38"/>
      <c r="F59" s="14">
        <v>10</v>
      </c>
      <c r="G59" s="37"/>
      <c r="H59" s="37"/>
      <c r="I59" s="37"/>
      <c r="J59" s="37"/>
      <c r="K59" s="37">
        <v>26</v>
      </c>
      <c r="L59" s="37"/>
      <c r="M59" s="15"/>
      <c r="N59" s="25">
        <f t="shared" si="39"/>
        <v>36</v>
      </c>
      <c r="O59" s="4">
        <f t="shared" si="50"/>
        <v>24</v>
      </c>
      <c r="P59" s="24">
        <f t="shared" si="51"/>
        <v>60</v>
      </c>
      <c r="Q59" s="7">
        <v>2</v>
      </c>
      <c r="R59" s="117">
        <f t="shared" si="52"/>
        <v>1.2</v>
      </c>
      <c r="S59" s="118">
        <f t="shared" si="53"/>
        <v>0.8</v>
      </c>
      <c r="T59" s="309">
        <f t="shared" si="43"/>
        <v>26</v>
      </c>
      <c r="U59" s="66">
        <f t="shared" si="44"/>
        <v>1.4444444444444444</v>
      </c>
      <c r="V59" s="36"/>
      <c r="W59" s="20" t="str">
        <f t="shared" si="45"/>
        <v/>
      </c>
      <c r="X59" s="24" t="s">
        <v>190</v>
      </c>
    </row>
    <row r="60" spans="2:53" ht="26" x14ac:dyDescent="0.15">
      <c r="B60" s="18">
        <v>3</v>
      </c>
      <c r="C60" s="40" t="s">
        <v>76</v>
      </c>
      <c r="D60" s="278" t="s">
        <v>45</v>
      </c>
      <c r="E60" s="38"/>
      <c r="F60" s="14">
        <v>8</v>
      </c>
      <c r="G60" s="37"/>
      <c r="H60" s="37"/>
      <c r="I60" s="37"/>
      <c r="J60" s="37"/>
      <c r="K60" s="37">
        <v>22</v>
      </c>
      <c r="L60" s="37"/>
      <c r="M60" s="15"/>
      <c r="N60" s="25">
        <f t="shared" si="39"/>
        <v>30</v>
      </c>
      <c r="O60" s="4">
        <f t="shared" si="50"/>
        <v>30</v>
      </c>
      <c r="P60" s="24">
        <f t="shared" si="51"/>
        <v>60</v>
      </c>
      <c r="Q60" s="7">
        <v>2</v>
      </c>
      <c r="R60" s="117">
        <f t="shared" si="52"/>
        <v>1</v>
      </c>
      <c r="S60" s="118">
        <f t="shared" si="53"/>
        <v>1</v>
      </c>
      <c r="T60" s="309">
        <f t="shared" si="43"/>
        <v>22</v>
      </c>
      <c r="U60" s="66">
        <f t="shared" si="44"/>
        <v>1.4666666666666666</v>
      </c>
      <c r="V60" s="36"/>
      <c r="W60" s="20" t="str">
        <f t="shared" si="45"/>
        <v/>
      </c>
      <c r="X60" s="24" t="s">
        <v>190</v>
      </c>
    </row>
    <row r="61" spans="2:53" ht="26" x14ac:dyDescent="0.15">
      <c r="B61" s="18">
        <v>3</v>
      </c>
      <c r="C61" s="40" t="s">
        <v>77</v>
      </c>
      <c r="D61" s="278" t="s">
        <v>45</v>
      </c>
      <c r="E61" s="38"/>
      <c r="F61" s="14">
        <v>10</v>
      </c>
      <c r="G61" s="37"/>
      <c r="H61" s="37"/>
      <c r="I61" s="37"/>
      <c r="J61" s="37"/>
      <c r="K61" s="37">
        <v>40</v>
      </c>
      <c r="L61" s="37"/>
      <c r="M61" s="15"/>
      <c r="N61" s="25">
        <f t="shared" si="39"/>
        <v>50</v>
      </c>
      <c r="O61" s="4">
        <f t="shared" si="50"/>
        <v>40</v>
      </c>
      <c r="P61" s="24">
        <f t="shared" si="51"/>
        <v>90</v>
      </c>
      <c r="Q61" s="7">
        <v>3</v>
      </c>
      <c r="R61" s="117">
        <f t="shared" si="52"/>
        <v>1.6666666666666667</v>
      </c>
      <c r="S61" s="118">
        <f t="shared" si="53"/>
        <v>1.3333333333333333</v>
      </c>
      <c r="T61" s="309">
        <f t="shared" si="43"/>
        <v>40</v>
      </c>
      <c r="U61" s="66">
        <f t="shared" si="44"/>
        <v>2.4000000000000004</v>
      </c>
      <c r="V61" s="36"/>
      <c r="W61" s="20" t="str">
        <f t="shared" si="45"/>
        <v/>
      </c>
      <c r="X61" s="24" t="s">
        <v>190</v>
      </c>
    </row>
    <row r="62" spans="2:53" s="10" customFormat="1" ht="14" thickBot="1" x14ac:dyDescent="0.2">
      <c r="B62" s="9">
        <v>3</v>
      </c>
      <c r="C62" s="41" t="s">
        <v>78</v>
      </c>
      <c r="D62" s="284" t="s">
        <v>49</v>
      </c>
      <c r="E62" s="94"/>
      <c r="F62" s="53"/>
      <c r="G62" s="199">
        <v>17</v>
      </c>
      <c r="H62" s="199"/>
      <c r="I62" s="199"/>
      <c r="J62" s="199"/>
      <c r="K62" s="199"/>
      <c r="L62" s="199"/>
      <c r="M62" s="200"/>
      <c r="N62" s="93">
        <f t="shared" si="39"/>
        <v>17</v>
      </c>
      <c r="O62" s="44">
        <f t="shared" si="40"/>
        <v>13</v>
      </c>
      <c r="P62" s="94">
        <f t="shared" si="46"/>
        <v>30</v>
      </c>
      <c r="Q62" s="9">
        <v>1</v>
      </c>
      <c r="R62" s="119">
        <f t="shared" si="47"/>
        <v>0.56666666666666665</v>
      </c>
      <c r="S62" s="120">
        <f t="shared" si="48"/>
        <v>0.43333333333333335</v>
      </c>
      <c r="T62" s="95">
        <f t="shared" si="43"/>
        <v>17</v>
      </c>
      <c r="U62" s="96">
        <f t="shared" si="44"/>
        <v>1</v>
      </c>
      <c r="V62" s="97"/>
      <c r="W62" s="44" t="str">
        <f t="shared" si="45"/>
        <v/>
      </c>
      <c r="X62" s="94" t="s">
        <v>236</v>
      </c>
      <c r="Y62" s="511"/>
      <c r="Z62" s="508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</row>
    <row r="63" spans="2:53" ht="15.75" customHeight="1" thickBot="1" x14ac:dyDescent="0.25">
      <c r="B63"/>
      <c r="D63" s="311">
        <v>0</v>
      </c>
      <c r="F63" s="390">
        <f t="shared" ref="F63:U63" si="54">SUM(F48:F62)</f>
        <v>147</v>
      </c>
      <c r="G63" s="390">
        <f t="shared" si="54"/>
        <v>37</v>
      </c>
      <c r="H63" s="390">
        <f t="shared" si="54"/>
        <v>30</v>
      </c>
      <c r="I63" s="390">
        <f t="shared" si="54"/>
        <v>0</v>
      </c>
      <c r="J63" s="390">
        <f t="shared" si="54"/>
        <v>0</v>
      </c>
      <c r="K63" s="390">
        <f t="shared" si="54"/>
        <v>254</v>
      </c>
      <c r="L63" s="390">
        <f t="shared" si="54"/>
        <v>30</v>
      </c>
      <c r="M63" s="390">
        <f t="shared" si="54"/>
        <v>0</v>
      </c>
      <c r="N63" s="156">
        <f t="shared" si="54"/>
        <v>498</v>
      </c>
      <c r="O63" s="156">
        <f t="shared" si="54"/>
        <v>392</v>
      </c>
      <c r="P63" s="157">
        <f t="shared" si="54"/>
        <v>890</v>
      </c>
      <c r="Q63" s="158">
        <f t="shared" si="54"/>
        <v>30</v>
      </c>
      <c r="R63" s="159">
        <f t="shared" si="54"/>
        <v>16.799999999999997</v>
      </c>
      <c r="S63" s="160">
        <f t="shared" si="54"/>
        <v>13.200000000000001</v>
      </c>
      <c r="T63" s="159">
        <f t="shared" si="54"/>
        <v>351</v>
      </c>
      <c r="U63" s="159">
        <f t="shared" si="54"/>
        <v>20.82751240847216</v>
      </c>
      <c r="V63" s="161">
        <f>COUNTA(V48:V62)</f>
        <v>2</v>
      </c>
      <c r="W63" s="161">
        <f>SUM(W48:W62)</f>
        <v>3</v>
      </c>
      <c r="X63" s="161">
        <f>SUM(X49:X62)</f>
        <v>0</v>
      </c>
      <c r="Y63" s="525">
        <f>SUM(Y48:Y62)</f>
        <v>45</v>
      </c>
      <c r="Z63" s="525">
        <f>SUM(Z48:Z62)</f>
        <v>2.8</v>
      </c>
    </row>
    <row r="64" spans="2:53" ht="15" customHeight="1" thickBot="1" x14ac:dyDescent="0.2">
      <c r="D64" s="311">
        <v>0</v>
      </c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R64" s="561">
        <f>SUM(R63:S63)</f>
        <v>30</v>
      </c>
      <c r="S64" s="562"/>
      <c r="T64" s="57"/>
      <c r="U64" s="63"/>
      <c r="V64" s="6"/>
      <c r="W64" s="6"/>
    </row>
    <row r="65" spans="2:26" ht="13" thickBot="1" x14ac:dyDescent="0.2">
      <c r="D65" s="312">
        <v>0</v>
      </c>
      <c r="E65" s="21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R65" s="12"/>
      <c r="S65" s="12"/>
      <c r="T65" s="12"/>
      <c r="U65" s="63"/>
      <c r="V65" s="6"/>
      <c r="W65" s="6"/>
    </row>
    <row r="66" spans="2:26" ht="13" x14ac:dyDescent="0.15">
      <c r="B66" s="13">
        <v>4</v>
      </c>
      <c r="C66" s="19" t="s">
        <v>79</v>
      </c>
      <c r="D66" s="243" t="s">
        <v>33</v>
      </c>
      <c r="E66" s="29"/>
      <c r="F66" s="43"/>
      <c r="G66" s="399"/>
      <c r="H66" s="399"/>
      <c r="I66" s="399"/>
      <c r="J66" s="399"/>
      <c r="K66" s="399"/>
      <c r="L66" s="399">
        <v>30</v>
      </c>
      <c r="M66" s="400"/>
      <c r="N66" s="27">
        <f t="shared" ref="N66:N76" si="55">SUM(F66:M66)</f>
        <v>30</v>
      </c>
      <c r="O66" s="17">
        <f t="shared" ref="O66" si="56">P66-N66</f>
        <v>0</v>
      </c>
      <c r="P66" s="30">
        <f t="shared" ref="P66:P76" si="57">Q66*30</f>
        <v>30</v>
      </c>
      <c r="Q66" s="43">
        <v>1</v>
      </c>
      <c r="R66" s="121">
        <f>N66/P66*Q66</f>
        <v>1</v>
      </c>
      <c r="S66" s="122">
        <f>O66/P66*Q66</f>
        <v>0</v>
      </c>
      <c r="T66" s="56">
        <f t="shared" ref="T66:T76" si="58">IF(SUM(G66:M66)&gt;0,SUM(G66:M66),"")</f>
        <v>30</v>
      </c>
      <c r="U66" s="67">
        <f t="shared" ref="U66:U76" si="59">IF(SUM(G66:M66)&gt;0,T66/N66*Q66,"")</f>
        <v>1</v>
      </c>
      <c r="V66" s="35" t="s">
        <v>51</v>
      </c>
      <c r="W66" s="17">
        <f t="shared" ref="W66:W76" si="60">IF(V66="DW",Q66,"")</f>
        <v>1</v>
      </c>
      <c r="X66" s="142" t="str">
        <f t="shared" ref="X66:X67" si="61">IF(AND(F66&gt;0,(SUM(G66:L66)&gt;0)),"E, Z/o",
IF(AND(F66&gt;0,(SUM(G66:L66)=0)),"E",
IF(AND(F66=0,(SUM(G66:L66)&gt;0)),"Z/o",
IF(M66&gt;0,"Z/bo",""))))</f>
        <v>Z/o</v>
      </c>
    </row>
    <row r="67" spans="2:26" ht="13" x14ac:dyDescent="0.15">
      <c r="B67" s="14">
        <v>4</v>
      </c>
      <c r="C67" s="3" t="s">
        <v>80</v>
      </c>
      <c r="D67" s="248" t="s">
        <v>45</v>
      </c>
      <c r="E67" s="24"/>
      <c r="F67" s="7">
        <v>14</v>
      </c>
      <c r="G67" s="4"/>
      <c r="H67" s="4"/>
      <c r="I67" s="4"/>
      <c r="J67" s="4"/>
      <c r="K67" s="4">
        <v>20</v>
      </c>
      <c r="L67" s="4"/>
      <c r="M67" s="8"/>
      <c r="N67" s="25">
        <f t="shared" si="55"/>
        <v>34</v>
      </c>
      <c r="O67" s="4">
        <f t="shared" ref="O67" si="62">P67-N67</f>
        <v>26</v>
      </c>
      <c r="P67" s="24">
        <f t="shared" si="57"/>
        <v>60</v>
      </c>
      <c r="Q67" s="7">
        <v>2</v>
      </c>
      <c r="R67" s="117">
        <f t="shared" ref="R67" si="63">N67/P67*Q67</f>
        <v>1.1333333333333333</v>
      </c>
      <c r="S67" s="118">
        <f t="shared" ref="S67" si="64">O67/P67*Q67</f>
        <v>0.8666666666666667</v>
      </c>
      <c r="T67" s="38">
        <f t="shared" si="58"/>
        <v>20</v>
      </c>
      <c r="U67" s="64">
        <f t="shared" si="59"/>
        <v>1.1764705882352942</v>
      </c>
      <c r="V67" s="34"/>
      <c r="W67" s="4" t="str">
        <f t="shared" si="60"/>
        <v/>
      </c>
      <c r="X67" s="24" t="str">
        <f t="shared" si="61"/>
        <v>E, Z/o</v>
      </c>
      <c r="Y67" s="508">
        <v>14</v>
      </c>
    </row>
    <row r="68" spans="2:26" ht="13" x14ac:dyDescent="0.15">
      <c r="B68" s="7">
        <v>4</v>
      </c>
      <c r="C68" s="59" t="s">
        <v>81</v>
      </c>
      <c r="D68" s="248" t="s">
        <v>45</v>
      </c>
      <c r="E68" s="26"/>
      <c r="F68" s="14"/>
      <c r="G68" s="37"/>
      <c r="H68" s="37"/>
      <c r="I68" s="37"/>
      <c r="J68" s="37"/>
      <c r="K68" s="37">
        <v>34</v>
      </c>
      <c r="L68" s="37"/>
      <c r="M68" s="15"/>
      <c r="N68" s="60">
        <f t="shared" si="55"/>
        <v>34</v>
      </c>
      <c r="O68" s="37">
        <f t="shared" ref="O68:O70" si="65">P68-N68</f>
        <v>26</v>
      </c>
      <c r="P68" s="26">
        <f t="shared" si="57"/>
        <v>60</v>
      </c>
      <c r="Q68" s="14">
        <v>2</v>
      </c>
      <c r="R68" s="109">
        <f t="shared" ref="R68:R70" si="66">N68/P68*Q68</f>
        <v>1.1333333333333333</v>
      </c>
      <c r="S68" s="110">
        <f t="shared" ref="S68:S70" si="67">O68/P68*Q68</f>
        <v>0.8666666666666667</v>
      </c>
      <c r="T68" s="61">
        <f t="shared" si="58"/>
        <v>34</v>
      </c>
      <c r="U68" s="68">
        <f t="shared" si="59"/>
        <v>2</v>
      </c>
      <c r="V68" s="62"/>
      <c r="W68" s="37" t="str">
        <f t="shared" si="60"/>
        <v/>
      </c>
      <c r="X68" s="26" t="s">
        <v>180</v>
      </c>
    </row>
    <row r="69" spans="2:26" ht="26" x14ac:dyDescent="0.15">
      <c r="B69" s="7">
        <v>4</v>
      </c>
      <c r="C69" s="59" t="s">
        <v>82</v>
      </c>
      <c r="D69" s="225" t="s">
        <v>83</v>
      </c>
      <c r="E69" s="26"/>
      <c r="F69" s="14">
        <v>37</v>
      </c>
      <c r="G69" s="37"/>
      <c r="H69" s="37"/>
      <c r="I69" s="37"/>
      <c r="J69" s="37"/>
      <c r="K69" s="37"/>
      <c r="L69" s="37"/>
      <c r="M69" s="15"/>
      <c r="N69" s="60">
        <f t="shared" si="55"/>
        <v>37</v>
      </c>
      <c r="O69" s="37">
        <f t="shared" si="65"/>
        <v>23</v>
      </c>
      <c r="P69" s="26">
        <f t="shared" si="57"/>
        <v>60</v>
      </c>
      <c r="Q69" s="14">
        <v>2</v>
      </c>
      <c r="R69" s="109">
        <f t="shared" si="66"/>
        <v>1.2333333333333334</v>
      </c>
      <c r="S69" s="110">
        <f t="shared" si="67"/>
        <v>0.76666666666666672</v>
      </c>
      <c r="T69" s="61" t="str">
        <f t="shared" si="58"/>
        <v/>
      </c>
      <c r="U69" s="68" t="str">
        <f t="shared" si="59"/>
        <v/>
      </c>
      <c r="V69" s="62"/>
      <c r="W69" s="37" t="str">
        <f t="shared" si="60"/>
        <v/>
      </c>
      <c r="X69" s="26" t="s">
        <v>189</v>
      </c>
      <c r="Y69" s="508">
        <v>37</v>
      </c>
      <c r="Z69" s="508">
        <v>2</v>
      </c>
    </row>
    <row r="70" spans="2:26" s="10" customFormat="1" ht="26" x14ac:dyDescent="0.15">
      <c r="B70" s="126">
        <v>4</v>
      </c>
      <c r="C70" s="127" t="s">
        <v>84</v>
      </c>
      <c r="D70" s="255" t="s">
        <v>83</v>
      </c>
      <c r="E70" s="128"/>
      <c r="F70" s="129">
        <v>34</v>
      </c>
      <c r="G70" s="125"/>
      <c r="H70" s="125"/>
      <c r="I70" s="125"/>
      <c r="J70" s="125"/>
      <c r="K70" s="125"/>
      <c r="L70" s="125"/>
      <c r="M70" s="130"/>
      <c r="N70" s="131">
        <f t="shared" si="55"/>
        <v>34</v>
      </c>
      <c r="O70" s="125">
        <f t="shared" si="65"/>
        <v>26</v>
      </c>
      <c r="P70" s="128">
        <f t="shared" si="57"/>
        <v>60</v>
      </c>
      <c r="Q70" s="129">
        <v>2</v>
      </c>
      <c r="R70" s="132">
        <f t="shared" si="66"/>
        <v>1.1333333333333333</v>
      </c>
      <c r="S70" s="133">
        <f t="shared" si="67"/>
        <v>0.8666666666666667</v>
      </c>
      <c r="T70" s="134" t="str">
        <f t="shared" si="58"/>
        <v/>
      </c>
      <c r="U70" s="135" t="str">
        <f t="shared" si="59"/>
        <v/>
      </c>
      <c r="V70" s="136"/>
      <c r="W70" s="125" t="str">
        <f t="shared" si="60"/>
        <v/>
      </c>
      <c r="X70" s="128" t="s">
        <v>189</v>
      </c>
      <c r="Y70" s="511">
        <v>34</v>
      </c>
      <c r="Z70" s="511">
        <v>2</v>
      </c>
    </row>
    <row r="71" spans="2:26" ht="26" x14ac:dyDescent="0.15">
      <c r="B71" s="7">
        <v>4</v>
      </c>
      <c r="C71" s="59" t="s">
        <v>85</v>
      </c>
      <c r="D71" s="225" t="s">
        <v>83</v>
      </c>
      <c r="E71" s="26"/>
      <c r="F71" s="14">
        <v>30</v>
      </c>
      <c r="G71" s="37">
        <v>25</v>
      </c>
      <c r="H71" s="37"/>
      <c r="I71" s="37"/>
      <c r="J71" s="37"/>
      <c r="K71" s="37"/>
      <c r="L71" s="37"/>
      <c r="M71" s="15"/>
      <c r="N71" s="60">
        <f t="shared" si="55"/>
        <v>55</v>
      </c>
      <c r="O71" s="37">
        <f t="shared" ref="O71:O76" si="68">P71-N71</f>
        <v>35</v>
      </c>
      <c r="P71" s="26">
        <f t="shared" si="57"/>
        <v>90</v>
      </c>
      <c r="Q71" s="14">
        <v>3</v>
      </c>
      <c r="R71" s="109">
        <f t="shared" ref="R71" si="69">N71/P71*Q71</f>
        <v>1.8333333333333335</v>
      </c>
      <c r="S71" s="110">
        <f t="shared" ref="S71" si="70">O71/P71*Q71</f>
        <v>1.1666666666666667</v>
      </c>
      <c r="T71" s="61">
        <f t="shared" si="58"/>
        <v>25</v>
      </c>
      <c r="U71" s="68">
        <f t="shared" si="59"/>
        <v>1.3636363636363635</v>
      </c>
      <c r="V71" s="62"/>
      <c r="W71" s="37" t="str">
        <f t="shared" si="60"/>
        <v/>
      </c>
      <c r="X71" s="26" t="s">
        <v>188</v>
      </c>
    </row>
    <row r="72" spans="2:26" ht="26" x14ac:dyDescent="0.15">
      <c r="B72" s="7">
        <v>4</v>
      </c>
      <c r="C72" s="59" t="s">
        <v>86</v>
      </c>
      <c r="D72" s="225" t="s">
        <v>83</v>
      </c>
      <c r="E72" s="26"/>
      <c r="F72" s="14">
        <v>34</v>
      </c>
      <c r="G72" s="37"/>
      <c r="H72" s="37"/>
      <c r="I72" s="37"/>
      <c r="J72" s="37"/>
      <c r="K72" s="37"/>
      <c r="L72" s="37"/>
      <c r="M72" s="15"/>
      <c r="N72" s="60">
        <f t="shared" si="55"/>
        <v>34</v>
      </c>
      <c r="O72" s="37">
        <f t="shared" si="68"/>
        <v>26</v>
      </c>
      <c r="P72" s="26">
        <f t="shared" si="57"/>
        <v>60</v>
      </c>
      <c r="Q72" s="14">
        <v>2</v>
      </c>
      <c r="R72" s="109">
        <f>N72/P72*Q72</f>
        <v>1.1333333333333333</v>
      </c>
      <c r="S72" s="110">
        <f>O72/P72*Q72</f>
        <v>0.8666666666666667</v>
      </c>
      <c r="T72" s="61" t="str">
        <f t="shared" si="58"/>
        <v/>
      </c>
      <c r="U72" s="68" t="str">
        <f t="shared" si="59"/>
        <v/>
      </c>
      <c r="V72" s="62"/>
      <c r="W72" s="37" t="str">
        <f t="shared" si="60"/>
        <v/>
      </c>
      <c r="X72" s="26" t="s">
        <v>189</v>
      </c>
    </row>
    <row r="73" spans="2:26" ht="26" x14ac:dyDescent="0.15">
      <c r="B73" s="7">
        <v>4</v>
      </c>
      <c r="C73" s="59" t="s">
        <v>87</v>
      </c>
      <c r="D73" s="225" t="s">
        <v>83</v>
      </c>
      <c r="E73" s="26"/>
      <c r="F73" s="14">
        <v>30</v>
      </c>
      <c r="G73" s="37">
        <v>20</v>
      </c>
      <c r="H73" s="37"/>
      <c r="I73" s="37"/>
      <c r="J73" s="37"/>
      <c r="K73" s="37"/>
      <c r="L73" s="37"/>
      <c r="M73" s="15"/>
      <c r="N73" s="60">
        <f t="shared" si="55"/>
        <v>50</v>
      </c>
      <c r="O73" s="37">
        <f t="shared" ref="O73:O75" si="71">P73-N73</f>
        <v>40</v>
      </c>
      <c r="P73" s="26">
        <f t="shared" ref="P73:P75" si="72">Q73*30</f>
        <v>90</v>
      </c>
      <c r="Q73" s="14">
        <v>3</v>
      </c>
      <c r="R73" s="109">
        <f t="shared" ref="R73:R75" si="73">N73/P73*Q73</f>
        <v>1.6666666666666667</v>
      </c>
      <c r="S73" s="110">
        <f t="shared" ref="S73:S75" si="74">O73/P73*Q73</f>
        <v>1.3333333333333333</v>
      </c>
      <c r="T73" s="61">
        <f t="shared" si="58"/>
        <v>20</v>
      </c>
      <c r="U73" s="68">
        <f t="shared" si="59"/>
        <v>1.2000000000000002</v>
      </c>
      <c r="V73" s="62"/>
      <c r="W73" s="37" t="str">
        <f t="shared" si="60"/>
        <v/>
      </c>
      <c r="X73" s="26" t="s">
        <v>188</v>
      </c>
    </row>
    <row r="74" spans="2:26" ht="26" x14ac:dyDescent="0.15">
      <c r="B74" s="7">
        <v>4</v>
      </c>
      <c r="C74" s="59" t="s">
        <v>88</v>
      </c>
      <c r="D74" s="225" t="s">
        <v>49</v>
      </c>
      <c r="E74" s="26"/>
      <c r="F74" s="14">
        <v>5</v>
      </c>
      <c r="G74" s="37"/>
      <c r="H74" s="37"/>
      <c r="I74" s="37"/>
      <c r="J74" s="37"/>
      <c r="K74" s="37">
        <v>20</v>
      </c>
      <c r="L74" s="37"/>
      <c r="M74" s="15"/>
      <c r="N74" s="60">
        <f t="shared" si="55"/>
        <v>25</v>
      </c>
      <c r="O74" s="37">
        <f t="shared" si="71"/>
        <v>5</v>
      </c>
      <c r="P74" s="26">
        <f t="shared" si="72"/>
        <v>30</v>
      </c>
      <c r="Q74" s="14">
        <v>1</v>
      </c>
      <c r="R74" s="109">
        <f t="shared" si="73"/>
        <v>0.83333333333333337</v>
      </c>
      <c r="S74" s="110">
        <f t="shared" si="74"/>
        <v>0.16666666666666666</v>
      </c>
      <c r="T74" s="61">
        <f t="shared" si="58"/>
        <v>20</v>
      </c>
      <c r="U74" s="68">
        <f t="shared" si="59"/>
        <v>0.8</v>
      </c>
      <c r="V74" s="62"/>
      <c r="W74" s="37" t="str">
        <f t="shared" si="60"/>
        <v/>
      </c>
      <c r="X74" s="26" t="s">
        <v>190</v>
      </c>
      <c r="Y74" s="508">
        <v>5</v>
      </c>
      <c r="Z74" s="508">
        <v>0.3</v>
      </c>
    </row>
    <row r="75" spans="2:26" ht="13" x14ac:dyDescent="0.15">
      <c r="B75" s="7">
        <v>4</v>
      </c>
      <c r="C75" s="59" t="s">
        <v>89</v>
      </c>
      <c r="D75" s="225" t="s">
        <v>49</v>
      </c>
      <c r="E75" s="26"/>
      <c r="F75" s="14">
        <v>20</v>
      </c>
      <c r="G75" s="37"/>
      <c r="H75" s="37"/>
      <c r="I75" s="37"/>
      <c r="J75" s="37"/>
      <c r="K75" s="37"/>
      <c r="L75" s="37"/>
      <c r="M75" s="15"/>
      <c r="N75" s="60">
        <f t="shared" si="55"/>
        <v>20</v>
      </c>
      <c r="O75" s="37">
        <f t="shared" si="71"/>
        <v>10</v>
      </c>
      <c r="P75" s="26">
        <f t="shared" si="72"/>
        <v>30</v>
      </c>
      <c r="Q75" s="14">
        <v>1</v>
      </c>
      <c r="R75" s="109">
        <f t="shared" si="73"/>
        <v>0.66666666666666663</v>
      </c>
      <c r="S75" s="110">
        <f t="shared" si="74"/>
        <v>0.33333333333333331</v>
      </c>
      <c r="T75" s="61" t="str">
        <f t="shared" si="58"/>
        <v/>
      </c>
      <c r="U75" s="68" t="str">
        <f t="shared" si="59"/>
        <v/>
      </c>
      <c r="V75" s="62"/>
      <c r="W75" s="37" t="str">
        <f t="shared" si="60"/>
        <v/>
      </c>
      <c r="X75" s="26" t="s">
        <v>189</v>
      </c>
      <c r="Y75" s="508">
        <v>20</v>
      </c>
      <c r="Z75" s="508">
        <v>1</v>
      </c>
    </row>
    <row r="76" spans="2:26" ht="14" thickBot="1" x14ac:dyDescent="0.2">
      <c r="B76" s="9">
        <v>4</v>
      </c>
      <c r="C76" s="198" t="s">
        <v>90</v>
      </c>
      <c r="D76" s="284" t="s">
        <v>62</v>
      </c>
      <c r="E76" s="192"/>
      <c r="F76" s="53"/>
      <c r="G76" s="199"/>
      <c r="H76" s="199"/>
      <c r="I76" s="199"/>
      <c r="J76" s="199"/>
      <c r="K76" s="199"/>
      <c r="L76" s="199"/>
      <c r="M76" s="200">
        <v>300</v>
      </c>
      <c r="N76" s="201">
        <f t="shared" si="55"/>
        <v>300</v>
      </c>
      <c r="O76" s="199">
        <f t="shared" si="68"/>
        <v>30</v>
      </c>
      <c r="P76" s="192">
        <f t="shared" si="57"/>
        <v>330</v>
      </c>
      <c r="Q76" s="53">
        <v>11</v>
      </c>
      <c r="R76" s="194">
        <f>N76/P76*Q76</f>
        <v>10</v>
      </c>
      <c r="S76" s="195">
        <f>O76/P76*Q76</f>
        <v>1</v>
      </c>
      <c r="T76" s="196">
        <f t="shared" si="58"/>
        <v>300</v>
      </c>
      <c r="U76" s="202">
        <f t="shared" si="59"/>
        <v>11</v>
      </c>
      <c r="V76" s="203"/>
      <c r="W76" s="199" t="str">
        <f t="shared" si="60"/>
        <v/>
      </c>
      <c r="X76" s="192" t="s">
        <v>189</v>
      </c>
    </row>
    <row r="77" spans="2:26" ht="15.75" customHeight="1" thickBot="1" x14ac:dyDescent="0.25">
      <c r="B77"/>
      <c r="D77" s="311">
        <v>0</v>
      </c>
      <c r="F77" s="389">
        <f t="shared" ref="F77:S77" si="75">SUM(F66:F76)</f>
        <v>204</v>
      </c>
      <c r="G77" s="390">
        <f t="shared" si="75"/>
        <v>45</v>
      </c>
      <c r="H77" s="390">
        <f t="shared" si="75"/>
        <v>0</v>
      </c>
      <c r="I77" s="390">
        <f t="shared" si="75"/>
        <v>0</v>
      </c>
      <c r="J77" s="390">
        <f t="shared" si="75"/>
        <v>0</v>
      </c>
      <c r="K77" s="390">
        <f t="shared" si="75"/>
        <v>74</v>
      </c>
      <c r="L77" s="390">
        <f t="shared" si="75"/>
        <v>30</v>
      </c>
      <c r="M77" s="390">
        <f t="shared" si="75"/>
        <v>300</v>
      </c>
      <c r="N77" s="156">
        <f t="shared" si="75"/>
        <v>653</v>
      </c>
      <c r="O77" s="156">
        <f t="shared" si="75"/>
        <v>247</v>
      </c>
      <c r="P77" s="157">
        <f t="shared" si="75"/>
        <v>900</v>
      </c>
      <c r="Q77" s="158">
        <f t="shared" si="75"/>
        <v>30</v>
      </c>
      <c r="R77" s="159">
        <f t="shared" si="75"/>
        <v>21.766666666666666</v>
      </c>
      <c r="S77" s="160">
        <f t="shared" si="75"/>
        <v>8.2333333333333343</v>
      </c>
      <c r="T77" s="159">
        <f>SUM(T64:T76)</f>
        <v>449</v>
      </c>
      <c r="U77" s="159">
        <f>SUM(U66:U76)</f>
        <v>18.540106951871657</v>
      </c>
      <c r="V77" s="161">
        <f>COUNTA(V66:V76)</f>
        <v>1</v>
      </c>
      <c r="W77" s="161">
        <f>SUM(W66:W76)</f>
        <v>1</v>
      </c>
      <c r="X77" s="161">
        <f>SUM(X66:X76)</f>
        <v>0</v>
      </c>
      <c r="Y77" s="525">
        <f>SUM(Y66:Y76)</f>
        <v>110</v>
      </c>
      <c r="Z77" s="525">
        <f>SUM(Z66:Z76)</f>
        <v>5.3</v>
      </c>
    </row>
    <row r="78" spans="2:26" ht="15" customHeight="1" thickBot="1" x14ac:dyDescent="0.2">
      <c r="D78" s="311">
        <v>0</v>
      </c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R78" s="559">
        <f>SUM(R77:S77)</f>
        <v>30</v>
      </c>
      <c r="S78" s="560"/>
      <c r="T78" s="12"/>
      <c r="U78" s="63"/>
      <c r="V78" s="6"/>
      <c r="W78" s="6"/>
    </row>
    <row r="79" spans="2:26" ht="15" customHeight="1" thickBot="1" x14ac:dyDescent="0.2">
      <c r="D79" s="312">
        <v>0</v>
      </c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R79" s="63"/>
      <c r="S79" s="63"/>
      <c r="T79" s="12"/>
      <c r="U79" s="63"/>
      <c r="V79" s="6"/>
      <c r="W79" s="6"/>
    </row>
    <row r="80" spans="2:26" ht="13" x14ac:dyDescent="0.15">
      <c r="B80" s="13">
        <v>5</v>
      </c>
      <c r="C80" s="19" t="s">
        <v>91</v>
      </c>
      <c r="D80" s="243" t="s">
        <v>33</v>
      </c>
      <c r="E80" s="29"/>
      <c r="F80" s="43"/>
      <c r="G80" s="399"/>
      <c r="H80" s="399"/>
      <c r="I80" s="399"/>
      <c r="J80" s="399"/>
      <c r="K80" s="399"/>
      <c r="L80" s="399">
        <v>30</v>
      </c>
      <c r="M80" s="400"/>
      <c r="N80" s="27">
        <f t="shared" ref="N80:N92" si="76">SUM(F80:M80)</f>
        <v>30</v>
      </c>
      <c r="O80" s="17">
        <f t="shared" ref="O80:O92" si="77">P80-N80</f>
        <v>0</v>
      </c>
      <c r="P80" s="30">
        <f t="shared" ref="P80:P92" si="78">Q80*30</f>
        <v>30</v>
      </c>
      <c r="Q80" s="43">
        <v>1</v>
      </c>
      <c r="R80" s="121">
        <f>N80/P80*Q80</f>
        <v>1</v>
      </c>
      <c r="S80" s="122">
        <f>O80/P80*Q80</f>
        <v>0</v>
      </c>
      <c r="T80" s="56">
        <f t="shared" ref="T80:T92" si="79">IF(SUM(G80:M80)&gt;0,SUM(G80:M80),"")</f>
        <v>30</v>
      </c>
      <c r="U80" s="67">
        <f t="shared" ref="U80:U92" si="80">IF(SUM(G80:M80)&gt;0,T80/N80*Q80,"")</f>
        <v>1</v>
      </c>
      <c r="V80" s="35" t="s">
        <v>51</v>
      </c>
      <c r="W80" s="17">
        <f t="shared" ref="W80:W92" si="81">IF(V80="DW",Q80,"")</f>
        <v>1</v>
      </c>
      <c r="X80" s="142" t="str">
        <f>IF(AND(F80&gt;0,(SUM(G80:L80)&gt;0)),"E, Z/o",
IF(AND(F80&gt;0,(SUM(G80:L80)=0)),"E",
IF(AND(F80=0,(SUM(G80:L80)&gt;0)),"Z/o",
IF(M80&gt;0,"Z/bo",""))))</f>
        <v>Z/o</v>
      </c>
      <c r="Y80" s="142"/>
    </row>
    <row r="81" spans="2:26" ht="39" x14ac:dyDescent="0.15">
      <c r="B81" s="14">
        <v>5</v>
      </c>
      <c r="C81" s="3" t="s">
        <v>92</v>
      </c>
      <c r="D81" s="248" t="s">
        <v>83</v>
      </c>
      <c r="E81" s="24"/>
      <c r="F81" s="7">
        <v>14</v>
      </c>
      <c r="G81" s="4"/>
      <c r="H81" s="4"/>
      <c r="I81" s="4"/>
      <c r="J81" s="4"/>
      <c r="K81" s="4">
        <v>25</v>
      </c>
      <c r="L81" s="4"/>
      <c r="M81" s="8"/>
      <c r="N81" s="25">
        <f t="shared" si="76"/>
        <v>39</v>
      </c>
      <c r="O81" s="4">
        <f t="shared" si="77"/>
        <v>21</v>
      </c>
      <c r="P81" s="24">
        <f t="shared" si="78"/>
        <v>60</v>
      </c>
      <c r="Q81" s="7">
        <v>2</v>
      </c>
      <c r="R81" s="117">
        <f t="shared" ref="R81:R85" si="82">N81/P81*Q81</f>
        <v>1.3</v>
      </c>
      <c r="S81" s="118">
        <f t="shared" ref="S81:S85" si="83">O81/P81*Q81</f>
        <v>0.7</v>
      </c>
      <c r="T81" s="38">
        <f t="shared" si="79"/>
        <v>25</v>
      </c>
      <c r="U81" s="64">
        <f t="shared" si="80"/>
        <v>1.2820512820512822</v>
      </c>
      <c r="V81" s="34"/>
      <c r="W81" s="4" t="str">
        <f t="shared" si="81"/>
        <v/>
      </c>
      <c r="X81" s="24" t="str">
        <f t="shared" ref="X81:X87" si="84">IF(AND(F81&gt;0,(SUM(G81:L81)&gt;0)),"E, Z/o",
IF(AND(F81&gt;0,(SUM(G81:L81)=0)),"E",
IF(AND(F81=0,(SUM(G81:L81)&gt;0)),"Z/o",
IF(M81&gt;0,"Z/bo",""))))</f>
        <v>E, Z/o</v>
      </c>
      <c r="Y81" s="24"/>
    </row>
    <row r="82" spans="2:26" ht="26" x14ac:dyDescent="0.15">
      <c r="B82" s="7">
        <v>5</v>
      </c>
      <c r="C82" s="59" t="s">
        <v>93</v>
      </c>
      <c r="D82" s="225" t="s">
        <v>83</v>
      </c>
      <c r="E82" s="26"/>
      <c r="F82" s="14">
        <v>28</v>
      </c>
      <c r="G82" s="37">
        <v>6</v>
      </c>
      <c r="H82" s="37"/>
      <c r="I82" s="37"/>
      <c r="J82" s="37"/>
      <c r="K82" s="37"/>
      <c r="L82" s="37"/>
      <c r="M82" s="15"/>
      <c r="N82" s="60">
        <f t="shared" si="76"/>
        <v>34</v>
      </c>
      <c r="O82" s="37">
        <f t="shared" si="77"/>
        <v>26</v>
      </c>
      <c r="P82" s="26">
        <f t="shared" si="78"/>
        <v>60</v>
      </c>
      <c r="Q82" s="14">
        <v>2</v>
      </c>
      <c r="R82" s="109">
        <f t="shared" si="82"/>
        <v>1.1333333333333333</v>
      </c>
      <c r="S82" s="110">
        <f t="shared" si="83"/>
        <v>0.8666666666666667</v>
      </c>
      <c r="T82" s="61">
        <f t="shared" si="79"/>
        <v>6</v>
      </c>
      <c r="U82" s="68">
        <f t="shared" si="80"/>
        <v>0.35294117647058826</v>
      </c>
      <c r="V82" s="62"/>
      <c r="W82" s="37" t="str">
        <f t="shared" si="81"/>
        <v/>
      </c>
      <c r="X82" s="26" t="s">
        <v>188</v>
      </c>
      <c r="Y82" s="26">
        <v>28</v>
      </c>
      <c r="Z82" s="508">
        <v>1</v>
      </c>
    </row>
    <row r="83" spans="2:26" ht="26" x14ac:dyDescent="0.15">
      <c r="B83" s="7">
        <v>5</v>
      </c>
      <c r="C83" s="59" t="s">
        <v>94</v>
      </c>
      <c r="D83" s="225" t="s">
        <v>83</v>
      </c>
      <c r="E83" s="26"/>
      <c r="F83" s="14">
        <v>20</v>
      </c>
      <c r="G83" s="37">
        <v>24</v>
      </c>
      <c r="H83" s="37"/>
      <c r="I83" s="37"/>
      <c r="J83" s="37"/>
      <c r="K83" s="37"/>
      <c r="L83" s="37"/>
      <c r="M83" s="15"/>
      <c r="N83" s="60">
        <f t="shared" si="76"/>
        <v>44</v>
      </c>
      <c r="O83" s="37">
        <f t="shared" si="77"/>
        <v>46</v>
      </c>
      <c r="P83" s="26">
        <f t="shared" si="78"/>
        <v>90</v>
      </c>
      <c r="Q83" s="14">
        <v>3</v>
      </c>
      <c r="R83" s="109">
        <f t="shared" si="82"/>
        <v>1.4666666666666666</v>
      </c>
      <c r="S83" s="110">
        <f t="shared" si="83"/>
        <v>1.5333333333333332</v>
      </c>
      <c r="T83" s="61">
        <f t="shared" si="79"/>
        <v>24</v>
      </c>
      <c r="U83" s="68">
        <f t="shared" si="80"/>
        <v>1.6363636363636362</v>
      </c>
      <c r="V83" s="62"/>
      <c r="W83" s="37" t="str">
        <f t="shared" si="81"/>
        <v/>
      </c>
      <c r="X83" s="26" t="s">
        <v>188</v>
      </c>
      <c r="Y83" s="26">
        <v>20</v>
      </c>
      <c r="Z83" s="508">
        <v>1</v>
      </c>
    </row>
    <row r="84" spans="2:26" s="10" customFormat="1" ht="39" x14ac:dyDescent="0.15">
      <c r="B84" s="126">
        <v>5</v>
      </c>
      <c r="C84" s="127" t="s">
        <v>95</v>
      </c>
      <c r="D84" s="255" t="s">
        <v>83</v>
      </c>
      <c r="E84" s="128"/>
      <c r="F84" s="129">
        <v>15</v>
      </c>
      <c r="G84" s="125"/>
      <c r="H84" s="125"/>
      <c r="I84" s="125"/>
      <c r="J84" s="125"/>
      <c r="K84" s="125">
        <v>35</v>
      </c>
      <c r="L84" s="125"/>
      <c r="M84" s="130"/>
      <c r="N84" s="131">
        <f t="shared" si="76"/>
        <v>50</v>
      </c>
      <c r="O84" s="125">
        <f t="shared" si="77"/>
        <v>40</v>
      </c>
      <c r="P84" s="128">
        <f t="shared" si="78"/>
        <v>90</v>
      </c>
      <c r="Q84" s="129">
        <v>3</v>
      </c>
      <c r="R84" s="132">
        <f t="shared" si="82"/>
        <v>1.6666666666666667</v>
      </c>
      <c r="S84" s="133">
        <f t="shared" si="83"/>
        <v>1.3333333333333333</v>
      </c>
      <c r="T84" s="134">
        <f t="shared" si="79"/>
        <v>35</v>
      </c>
      <c r="U84" s="135">
        <f t="shared" si="80"/>
        <v>2.0999999999999996</v>
      </c>
      <c r="V84" s="136"/>
      <c r="W84" s="125" t="str">
        <f t="shared" si="81"/>
        <v/>
      </c>
      <c r="X84" s="128" t="s">
        <v>193</v>
      </c>
      <c r="Y84" s="128"/>
      <c r="Z84" s="511"/>
    </row>
    <row r="85" spans="2:26" ht="39" x14ac:dyDescent="0.15">
      <c r="B85" s="7">
        <v>5</v>
      </c>
      <c r="C85" s="59" t="s">
        <v>96</v>
      </c>
      <c r="D85" s="225" t="s">
        <v>83</v>
      </c>
      <c r="E85" s="26"/>
      <c r="F85" s="14">
        <v>15</v>
      </c>
      <c r="G85" s="37"/>
      <c r="H85" s="37"/>
      <c r="I85" s="37"/>
      <c r="J85" s="37"/>
      <c r="K85" s="37">
        <v>35</v>
      </c>
      <c r="L85" s="37"/>
      <c r="M85" s="15"/>
      <c r="N85" s="60">
        <f t="shared" si="76"/>
        <v>50</v>
      </c>
      <c r="O85" s="37">
        <f t="shared" si="77"/>
        <v>40</v>
      </c>
      <c r="P85" s="26">
        <f t="shared" si="78"/>
        <v>90</v>
      </c>
      <c r="Q85" s="14">
        <v>3</v>
      </c>
      <c r="R85" s="109">
        <f t="shared" si="82"/>
        <v>1.6666666666666667</v>
      </c>
      <c r="S85" s="110">
        <f t="shared" si="83"/>
        <v>1.3333333333333333</v>
      </c>
      <c r="T85" s="61">
        <f t="shared" si="79"/>
        <v>35</v>
      </c>
      <c r="U85" s="68">
        <f t="shared" si="80"/>
        <v>2.0999999999999996</v>
      </c>
      <c r="V85" s="62"/>
      <c r="W85" s="37" t="str">
        <f t="shared" si="81"/>
        <v/>
      </c>
      <c r="X85" s="26" t="str">
        <f t="shared" si="84"/>
        <v>E, Z/o</v>
      </c>
      <c r="Y85" s="26"/>
    </row>
    <row r="86" spans="2:26" ht="39" x14ac:dyDescent="0.15">
      <c r="B86" s="7">
        <v>5</v>
      </c>
      <c r="C86" s="59" t="s">
        <v>97</v>
      </c>
      <c r="D86" s="225" t="s">
        <v>83</v>
      </c>
      <c r="E86" s="26"/>
      <c r="F86" s="14">
        <v>30</v>
      </c>
      <c r="G86" s="37">
        <v>20</v>
      </c>
      <c r="H86" s="37"/>
      <c r="I86" s="37"/>
      <c r="J86" s="37"/>
      <c r="K86" s="37"/>
      <c r="L86" s="37"/>
      <c r="M86" s="15"/>
      <c r="N86" s="60">
        <f t="shared" si="76"/>
        <v>50</v>
      </c>
      <c r="O86" s="37">
        <f t="shared" si="77"/>
        <v>40</v>
      </c>
      <c r="P86" s="26">
        <f t="shared" si="78"/>
        <v>90</v>
      </c>
      <c r="Q86" s="14">
        <v>3</v>
      </c>
      <c r="R86" s="109">
        <f>N86/P86*Q86</f>
        <v>1.6666666666666667</v>
      </c>
      <c r="S86" s="110">
        <f>O86/P86*Q86</f>
        <v>1.3333333333333333</v>
      </c>
      <c r="T86" s="61">
        <f t="shared" si="79"/>
        <v>20</v>
      </c>
      <c r="U86" s="68">
        <f t="shared" si="80"/>
        <v>1.2000000000000002</v>
      </c>
      <c r="V86" s="62"/>
      <c r="W86" s="37" t="str">
        <f t="shared" si="81"/>
        <v/>
      </c>
      <c r="X86" s="26" t="s">
        <v>188</v>
      </c>
      <c r="Y86" s="26"/>
    </row>
    <row r="87" spans="2:26" ht="26" x14ac:dyDescent="0.15">
      <c r="B87" s="7">
        <v>5</v>
      </c>
      <c r="C87" s="59" t="s">
        <v>98</v>
      </c>
      <c r="D87" s="225" t="s">
        <v>83</v>
      </c>
      <c r="E87" s="26"/>
      <c r="F87" s="14">
        <v>14</v>
      </c>
      <c r="G87" s="37"/>
      <c r="H87" s="37"/>
      <c r="I87" s="37"/>
      <c r="J87" s="37"/>
      <c r="K87" s="37">
        <v>20</v>
      </c>
      <c r="L87" s="37"/>
      <c r="M87" s="15"/>
      <c r="N87" s="60">
        <f t="shared" si="76"/>
        <v>34</v>
      </c>
      <c r="O87" s="37">
        <f t="shared" ref="O87" si="85">P87-N87</f>
        <v>26</v>
      </c>
      <c r="P87" s="26">
        <f t="shared" si="78"/>
        <v>60</v>
      </c>
      <c r="Q87" s="14">
        <v>2</v>
      </c>
      <c r="R87" s="109">
        <f>N87/P87*Q87</f>
        <v>1.1333333333333333</v>
      </c>
      <c r="S87" s="110">
        <f>O87/P87*Q87</f>
        <v>0.8666666666666667</v>
      </c>
      <c r="T87" s="61">
        <f t="shared" si="79"/>
        <v>20</v>
      </c>
      <c r="U87" s="68">
        <f t="shared" si="80"/>
        <v>1.1764705882352942</v>
      </c>
      <c r="V87" s="62"/>
      <c r="W87" s="37" t="str">
        <f t="shared" si="81"/>
        <v/>
      </c>
      <c r="X87" s="26" t="str">
        <f t="shared" si="84"/>
        <v>E, Z/o</v>
      </c>
      <c r="Y87" s="26">
        <v>14</v>
      </c>
      <c r="Z87" s="508">
        <v>0.5</v>
      </c>
    </row>
    <row r="88" spans="2:26" ht="26" x14ac:dyDescent="0.15">
      <c r="B88" s="7">
        <v>5</v>
      </c>
      <c r="C88" s="59" t="s">
        <v>99</v>
      </c>
      <c r="D88" s="225" t="s">
        <v>62</v>
      </c>
      <c r="E88" s="26"/>
      <c r="F88" s="14"/>
      <c r="G88" s="37"/>
      <c r="H88" s="37"/>
      <c r="I88" s="37"/>
      <c r="J88" s="37"/>
      <c r="K88" s="37"/>
      <c r="L88" s="37"/>
      <c r="M88" s="15">
        <v>100</v>
      </c>
      <c r="N88" s="60">
        <f t="shared" si="76"/>
        <v>100</v>
      </c>
      <c r="O88" s="37">
        <f t="shared" ref="O88:O90" si="86">P88-N88</f>
        <v>20</v>
      </c>
      <c r="P88" s="26">
        <f t="shared" ref="P88:P90" si="87">Q88*30</f>
        <v>120</v>
      </c>
      <c r="Q88" s="14">
        <v>4</v>
      </c>
      <c r="R88" s="109">
        <f t="shared" ref="R88:R90" si="88">N88/P88*Q88</f>
        <v>3.3333333333333335</v>
      </c>
      <c r="S88" s="110">
        <f t="shared" ref="S88:S90" si="89">O88/P88*Q88</f>
        <v>0.66666666666666663</v>
      </c>
      <c r="T88" s="61">
        <f t="shared" si="79"/>
        <v>100</v>
      </c>
      <c r="U88" s="68">
        <f t="shared" si="80"/>
        <v>4</v>
      </c>
      <c r="V88" s="62"/>
      <c r="W88" s="37" t="str">
        <f t="shared" si="81"/>
        <v/>
      </c>
      <c r="X88" s="26" t="s">
        <v>189</v>
      </c>
      <c r="Y88" s="26"/>
    </row>
    <row r="89" spans="2:26" ht="91" x14ac:dyDescent="0.15">
      <c r="B89" s="7">
        <v>5</v>
      </c>
      <c r="C89" s="59" t="s">
        <v>100</v>
      </c>
      <c r="D89" s="225" t="s">
        <v>49</v>
      </c>
      <c r="E89" s="26"/>
      <c r="F89" s="14">
        <v>9</v>
      </c>
      <c r="G89" s="37"/>
      <c r="H89" s="37"/>
      <c r="I89" s="37"/>
      <c r="J89" s="37"/>
      <c r="K89" s="37">
        <v>20</v>
      </c>
      <c r="L89" s="37"/>
      <c r="M89" s="15"/>
      <c r="N89" s="60">
        <f t="shared" si="76"/>
        <v>29</v>
      </c>
      <c r="O89" s="37">
        <f t="shared" si="86"/>
        <v>31</v>
      </c>
      <c r="P89" s="26">
        <f t="shared" si="87"/>
        <v>60</v>
      </c>
      <c r="Q89" s="14">
        <v>2</v>
      </c>
      <c r="R89" s="109">
        <f t="shared" si="88"/>
        <v>0.96666666666666667</v>
      </c>
      <c r="S89" s="110">
        <f t="shared" si="89"/>
        <v>1.0333333333333334</v>
      </c>
      <c r="T89" s="61">
        <f t="shared" si="79"/>
        <v>20</v>
      </c>
      <c r="U89" s="68">
        <f t="shared" si="80"/>
        <v>1.3793103448275863</v>
      </c>
      <c r="V89" s="62" t="s">
        <v>51</v>
      </c>
      <c r="W89" s="37">
        <f t="shared" si="81"/>
        <v>2</v>
      </c>
      <c r="X89" s="26" t="s">
        <v>190</v>
      </c>
      <c r="Y89" s="26">
        <v>9</v>
      </c>
      <c r="Z89" s="508">
        <v>0.3</v>
      </c>
    </row>
    <row r="90" spans="2:26" ht="26" x14ac:dyDescent="0.15">
      <c r="B90" s="7">
        <v>5</v>
      </c>
      <c r="C90" s="59" t="s">
        <v>101</v>
      </c>
      <c r="D90" s="225" t="s">
        <v>45</v>
      </c>
      <c r="E90" s="26"/>
      <c r="F90" s="14">
        <v>5</v>
      </c>
      <c r="G90" s="37"/>
      <c r="H90" s="37"/>
      <c r="I90" s="37"/>
      <c r="J90" s="37"/>
      <c r="K90" s="37">
        <v>15</v>
      </c>
      <c r="L90" s="37"/>
      <c r="M90" s="15"/>
      <c r="N90" s="60">
        <f t="shared" si="76"/>
        <v>20</v>
      </c>
      <c r="O90" s="37">
        <f t="shared" si="86"/>
        <v>10</v>
      </c>
      <c r="P90" s="26">
        <f t="shared" si="87"/>
        <v>30</v>
      </c>
      <c r="Q90" s="14">
        <v>1</v>
      </c>
      <c r="R90" s="109">
        <f t="shared" si="88"/>
        <v>0.66666666666666663</v>
      </c>
      <c r="S90" s="110">
        <f t="shared" si="89"/>
        <v>0.33333333333333331</v>
      </c>
      <c r="T90" s="61">
        <f t="shared" si="79"/>
        <v>15</v>
      </c>
      <c r="U90" s="68">
        <f t="shared" si="80"/>
        <v>0.75</v>
      </c>
      <c r="V90" s="62"/>
      <c r="W90" s="37" t="str">
        <f t="shared" si="81"/>
        <v/>
      </c>
      <c r="X90" s="26" t="s">
        <v>190</v>
      </c>
      <c r="Y90" s="26"/>
    </row>
    <row r="91" spans="2:26" ht="13" x14ac:dyDescent="0.15">
      <c r="B91" s="18">
        <v>5</v>
      </c>
      <c r="C91" s="386" t="s">
        <v>102</v>
      </c>
      <c r="D91" s="223" t="s">
        <v>49</v>
      </c>
      <c r="E91" s="38"/>
      <c r="F91" s="14"/>
      <c r="G91" s="37">
        <v>19</v>
      </c>
      <c r="H91" s="37"/>
      <c r="I91" s="37">
        <v>10</v>
      </c>
      <c r="J91" s="37"/>
      <c r="K91" s="37"/>
      <c r="L91" s="37"/>
      <c r="M91" s="15"/>
      <c r="N91" s="25">
        <f>SUM(F91:M91)</f>
        <v>29</v>
      </c>
      <c r="O91" s="4">
        <f>P91-N91</f>
        <v>31</v>
      </c>
      <c r="P91" s="24">
        <f>Q91*30</f>
        <v>60</v>
      </c>
      <c r="Q91" s="7">
        <v>2</v>
      </c>
      <c r="R91" s="117">
        <f>N91/P91*Q91</f>
        <v>0.96666666666666667</v>
      </c>
      <c r="S91" s="118">
        <f>O91/P91*Q91</f>
        <v>1.0333333333333334</v>
      </c>
      <c r="T91" s="388">
        <f>IF(SUM(G91:M91)&gt;0,SUM(G91:M91),"")</f>
        <v>29</v>
      </c>
      <c r="U91" s="64">
        <f>IF(SUM(G91:M91)&gt;0,T91/N91*Q91,"")</f>
        <v>2</v>
      </c>
      <c r="V91" s="34"/>
      <c r="W91" s="4" t="str">
        <f>IF(V91="DW",Q91,"")</f>
        <v/>
      </c>
      <c r="X91" s="24" t="s">
        <v>190</v>
      </c>
      <c r="Y91" s="24"/>
    </row>
    <row r="92" spans="2:26" ht="27" thickBot="1" x14ac:dyDescent="0.2">
      <c r="B92" s="9">
        <v>5</v>
      </c>
      <c r="C92" s="198" t="s">
        <v>103</v>
      </c>
      <c r="D92" s="284" t="s">
        <v>49</v>
      </c>
      <c r="E92" s="192"/>
      <c r="F92" s="53"/>
      <c r="G92" s="199">
        <v>18</v>
      </c>
      <c r="H92" s="199"/>
      <c r="I92" s="199">
        <v>10</v>
      </c>
      <c r="J92" s="199"/>
      <c r="K92" s="199"/>
      <c r="L92" s="199"/>
      <c r="M92" s="200"/>
      <c r="N92" s="201">
        <f t="shared" si="76"/>
        <v>28</v>
      </c>
      <c r="O92" s="199">
        <f t="shared" si="77"/>
        <v>32</v>
      </c>
      <c r="P92" s="192">
        <f t="shared" si="78"/>
        <v>60</v>
      </c>
      <c r="Q92" s="53">
        <v>2</v>
      </c>
      <c r="R92" s="194">
        <f>N92/P92*Q92</f>
        <v>0.93333333333333335</v>
      </c>
      <c r="S92" s="195">
        <f>O92/P92*Q92</f>
        <v>1.0666666666666667</v>
      </c>
      <c r="T92" s="196">
        <f t="shared" si="79"/>
        <v>28</v>
      </c>
      <c r="U92" s="202">
        <f t="shared" si="80"/>
        <v>2</v>
      </c>
      <c r="V92" s="203" t="s">
        <v>51</v>
      </c>
      <c r="W92" s="199">
        <f t="shared" si="81"/>
        <v>2</v>
      </c>
      <c r="X92" s="192" t="s">
        <v>190</v>
      </c>
      <c r="Y92" s="192"/>
    </row>
    <row r="93" spans="2:26" ht="15.75" customHeight="1" thickBot="1" x14ac:dyDescent="0.25">
      <c r="B93"/>
      <c r="D93" s="311">
        <v>0</v>
      </c>
      <c r="F93" s="389">
        <f t="shared" ref="F93:S93" si="90">SUM(F80:F92)</f>
        <v>150</v>
      </c>
      <c r="G93" s="390">
        <f t="shared" si="90"/>
        <v>87</v>
      </c>
      <c r="H93" s="390">
        <f t="shared" si="90"/>
        <v>0</v>
      </c>
      <c r="I93" s="390">
        <f t="shared" si="90"/>
        <v>20</v>
      </c>
      <c r="J93" s="390">
        <f t="shared" si="90"/>
        <v>0</v>
      </c>
      <c r="K93" s="390">
        <f t="shared" si="90"/>
        <v>150</v>
      </c>
      <c r="L93" s="390">
        <f t="shared" si="90"/>
        <v>30</v>
      </c>
      <c r="M93" s="390">
        <f t="shared" si="90"/>
        <v>100</v>
      </c>
      <c r="N93" s="156">
        <f t="shared" si="90"/>
        <v>537</v>
      </c>
      <c r="O93" s="156">
        <f t="shared" si="90"/>
        <v>363</v>
      </c>
      <c r="P93" s="157">
        <f t="shared" si="90"/>
        <v>900</v>
      </c>
      <c r="Q93" s="158">
        <f t="shared" si="90"/>
        <v>30</v>
      </c>
      <c r="R93" s="159">
        <f t="shared" si="90"/>
        <v>17.899999999999999</v>
      </c>
      <c r="S93" s="160">
        <f t="shared" si="90"/>
        <v>12.099999999999998</v>
      </c>
      <c r="T93" s="159">
        <f>SUM(T78:T92)</f>
        <v>387</v>
      </c>
      <c r="U93" s="159">
        <f>SUM(U80:U92)</f>
        <v>20.977137027948388</v>
      </c>
      <c r="V93" s="161">
        <f>COUNTA(V80:V92)</f>
        <v>3</v>
      </c>
      <c r="W93" s="161">
        <f>SUM(W80:W92)</f>
        <v>5</v>
      </c>
      <c r="X93" s="161">
        <f>SUM(X80:X92)</f>
        <v>0</v>
      </c>
      <c r="Y93" s="525">
        <f>SUM(Y81:Y92)</f>
        <v>71</v>
      </c>
      <c r="Z93" s="525">
        <f>SUM(Z81:Z92)</f>
        <v>2.8</v>
      </c>
    </row>
    <row r="94" spans="2:26" ht="15" customHeight="1" thickBot="1" x14ac:dyDescent="0.2">
      <c r="D94" s="311">
        <v>0</v>
      </c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R94" s="559">
        <f>SUM(R93:S93)</f>
        <v>29.999999999999996</v>
      </c>
      <c r="S94" s="560"/>
      <c r="T94" s="12"/>
      <c r="U94" s="63"/>
      <c r="V94" s="6"/>
      <c r="W94" s="6"/>
    </row>
    <row r="95" spans="2:26" ht="15" customHeight="1" thickBot="1" x14ac:dyDescent="0.2">
      <c r="C95" s="1" t="s">
        <v>235</v>
      </c>
      <c r="D95" s="312">
        <v>0</v>
      </c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3"/>
      <c r="R95" s="63"/>
      <c r="S95" s="63"/>
      <c r="T95" s="63"/>
      <c r="U95" s="63"/>
      <c r="V95" s="6"/>
      <c r="W95" s="6"/>
    </row>
    <row r="96" spans="2:26" ht="13" x14ac:dyDescent="0.15">
      <c r="B96" s="13">
        <v>6</v>
      </c>
      <c r="C96" s="19" t="s">
        <v>104</v>
      </c>
      <c r="D96" s="243" t="s">
        <v>33</v>
      </c>
      <c r="E96" s="29"/>
      <c r="F96" s="43"/>
      <c r="G96" s="399"/>
      <c r="H96" s="399"/>
      <c r="I96" s="399"/>
      <c r="J96" s="399"/>
      <c r="K96" s="399"/>
      <c r="L96" s="399">
        <v>30</v>
      </c>
      <c r="M96" s="400"/>
      <c r="N96" s="27">
        <f t="shared" ref="N96:N106" si="91">SUM(F96:M96)</f>
        <v>30</v>
      </c>
      <c r="O96" s="17">
        <f t="shared" ref="O96:O106" si="92">P96-N96</f>
        <v>0</v>
      </c>
      <c r="P96" s="30">
        <f t="shared" ref="P96:P106" si="93">Q96*30</f>
        <v>30</v>
      </c>
      <c r="Q96" s="43">
        <v>1</v>
      </c>
      <c r="R96" s="121">
        <f>N96/P96*Q96</f>
        <v>1</v>
      </c>
      <c r="S96" s="122">
        <f>O96/P96*Q96</f>
        <v>0</v>
      </c>
      <c r="T96" s="56">
        <f t="shared" ref="T96:T106" si="94">IF(SUM(G96:M96)&gt;0,SUM(G96:M96),"")</f>
        <v>30</v>
      </c>
      <c r="U96" s="67">
        <f t="shared" ref="U96:U106" si="95">IF(SUM(G96:M96)&gt;0,T96/N96*Q96,"")</f>
        <v>1</v>
      </c>
      <c r="V96" s="35" t="s">
        <v>51</v>
      </c>
      <c r="W96" s="17">
        <f t="shared" ref="W96:W106" si="96">IF(V96="DW",Q96,"")</f>
        <v>1</v>
      </c>
      <c r="X96" s="524" t="s">
        <v>180</v>
      </c>
    </row>
    <row r="97" spans="2:26" ht="52" x14ac:dyDescent="0.15">
      <c r="B97" s="14">
        <v>6</v>
      </c>
      <c r="C97" s="3" t="s">
        <v>105</v>
      </c>
      <c r="D97" s="248" t="s">
        <v>83</v>
      </c>
      <c r="E97" s="24"/>
      <c r="F97" s="7">
        <v>10</v>
      </c>
      <c r="G97" s="4">
        <v>17</v>
      </c>
      <c r="H97" s="4"/>
      <c r="I97" s="4"/>
      <c r="J97" s="4"/>
      <c r="K97" s="4">
        <v>20</v>
      </c>
      <c r="L97" s="4"/>
      <c r="M97" s="8"/>
      <c r="N97" s="25">
        <f t="shared" si="91"/>
        <v>47</v>
      </c>
      <c r="O97" s="4">
        <f t="shared" si="92"/>
        <v>43</v>
      </c>
      <c r="P97" s="24">
        <f t="shared" si="93"/>
        <v>90</v>
      </c>
      <c r="Q97" s="7">
        <v>3</v>
      </c>
      <c r="R97" s="117">
        <f t="shared" ref="R97:R101" si="97">N97/P97*Q97</f>
        <v>1.5666666666666669</v>
      </c>
      <c r="S97" s="118">
        <f t="shared" ref="S97:S101" si="98">O97/P97*Q97</f>
        <v>1.4333333333333333</v>
      </c>
      <c r="T97" s="38">
        <f t="shared" si="94"/>
        <v>37</v>
      </c>
      <c r="U97" s="64">
        <f t="shared" si="95"/>
        <v>2.3617021276595747</v>
      </c>
      <c r="V97" s="34"/>
      <c r="W97" s="4" t="str">
        <f t="shared" si="96"/>
        <v/>
      </c>
      <c r="X97" s="24" t="s">
        <v>195</v>
      </c>
      <c r="Y97" s="508">
        <v>10</v>
      </c>
      <c r="Z97" s="508">
        <v>0.5</v>
      </c>
    </row>
    <row r="98" spans="2:26" ht="43.5" customHeight="1" x14ac:dyDescent="0.15">
      <c r="B98" s="7">
        <v>6</v>
      </c>
      <c r="C98" s="59" t="s">
        <v>106</v>
      </c>
      <c r="D98" s="248" t="s">
        <v>83</v>
      </c>
      <c r="E98" s="26"/>
      <c r="F98" s="14">
        <v>15</v>
      </c>
      <c r="G98" s="37">
        <v>20</v>
      </c>
      <c r="H98" s="37"/>
      <c r="I98" s="37"/>
      <c r="J98" s="37"/>
      <c r="K98" s="37">
        <v>25</v>
      </c>
      <c r="L98" s="37"/>
      <c r="M98" s="15"/>
      <c r="N98" s="60">
        <f t="shared" si="91"/>
        <v>60</v>
      </c>
      <c r="O98" s="37">
        <f t="shared" si="92"/>
        <v>60</v>
      </c>
      <c r="P98" s="26">
        <f t="shared" si="93"/>
        <v>120</v>
      </c>
      <c r="Q98" s="14">
        <v>4</v>
      </c>
      <c r="R98" s="109">
        <f t="shared" si="97"/>
        <v>2</v>
      </c>
      <c r="S98" s="110">
        <f t="shared" si="98"/>
        <v>2</v>
      </c>
      <c r="T98" s="61">
        <f t="shared" si="94"/>
        <v>45</v>
      </c>
      <c r="U98" s="68">
        <f t="shared" si="95"/>
        <v>3</v>
      </c>
      <c r="V98" s="62"/>
      <c r="W98" s="37" t="str">
        <f t="shared" si="96"/>
        <v/>
      </c>
      <c r="X98" s="522" t="s">
        <v>194</v>
      </c>
    </row>
    <row r="99" spans="2:26" ht="32.5" customHeight="1" x14ac:dyDescent="0.15">
      <c r="B99" s="7">
        <v>6</v>
      </c>
      <c r="C99" s="59" t="s">
        <v>107</v>
      </c>
      <c r="D99" s="248" t="s">
        <v>83</v>
      </c>
      <c r="E99" s="26"/>
      <c r="F99" s="14">
        <v>15</v>
      </c>
      <c r="G99" s="37">
        <v>15</v>
      </c>
      <c r="H99" s="37"/>
      <c r="I99" s="37"/>
      <c r="J99" s="37"/>
      <c r="K99" s="37">
        <v>20</v>
      </c>
      <c r="L99" s="37"/>
      <c r="M99" s="15"/>
      <c r="N99" s="60">
        <f t="shared" si="91"/>
        <v>50</v>
      </c>
      <c r="O99" s="37">
        <f t="shared" si="92"/>
        <v>40</v>
      </c>
      <c r="P99" s="26">
        <f t="shared" si="93"/>
        <v>90</v>
      </c>
      <c r="Q99" s="14">
        <v>3</v>
      </c>
      <c r="R99" s="109">
        <f t="shared" si="97"/>
        <v>1.6666666666666667</v>
      </c>
      <c r="S99" s="110">
        <f t="shared" si="98"/>
        <v>1.3333333333333333</v>
      </c>
      <c r="T99" s="61">
        <f t="shared" si="94"/>
        <v>35</v>
      </c>
      <c r="U99" s="68">
        <f t="shared" si="95"/>
        <v>2.0999999999999996</v>
      </c>
      <c r="V99" s="62"/>
      <c r="W99" s="37" t="str">
        <f t="shared" si="96"/>
        <v/>
      </c>
      <c r="X99" s="26" t="s">
        <v>195</v>
      </c>
    </row>
    <row r="100" spans="2:26" s="10" customFormat="1" ht="30.5" customHeight="1" x14ac:dyDescent="0.15">
      <c r="B100" s="126">
        <v>6</v>
      </c>
      <c r="C100" s="127" t="s">
        <v>108</v>
      </c>
      <c r="D100" s="297" t="s">
        <v>83</v>
      </c>
      <c r="E100" s="128"/>
      <c r="F100" s="129">
        <v>20</v>
      </c>
      <c r="G100" s="125"/>
      <c r="H100" s="125"/>
      <c r="I100" s="125"/>
      <c r="J100" s="125"/>
      <c r="K100" s="125">
        <v>30</v>
      </c>
      <c r="L100" s="125"/>
      <c r="M100" s="130"/>
      <c r="N100" s="131">
        <f t="shared" si="91"/>
        <v>50</v>
      </c>
      <c r="O100" s="125">
        <f t="shared" si="92"/>
        <v>40</v>
      </c>
      <c r="P100" s="128">
        <f t="shared" si="93"/>
        <v>90</v>
      </c>
      <c r="Q100" s="129">
        <v>3</v>
      </c>
      <c r="R100" s="132">
        <f t="shared" si="97"/>
        <v>1.6666666666666667</v>
      </c>
      <c r="S100" s="133">
        <f t="shared" si="98"/>
        <v>1.3333333333333333</v>
      </c>
      <c r="T100" s="134">
        <f t="shared" si="94"/>
        <v>30</v>
      </c>
      <c r="U100" s="135">
        <f t="shared" si="95"/>
        <v>1.7999999999999998</v>
      </c>
      <c r="V100" s="136"/>
      <c r="W100" s="125" t="str">
        <f t="shared" si="96"/>
        <v/>
      </c>
      <c r="X100" s="523" t="s">
        <v>193</v>
      </c>
      <c r="Y100" s="511"/>
      <c r="Z100" s="511"/>
    </row>
    <row r="101" spans="2:26" ht="52" x14ac:dyDescent="0.15">
      <c r="B101" s="7">
        <v>6</v>
      </c>
      <c r="C101" s="59" t="s">
        <v>109</v>
      </c>
      <c r="D101" s="225" t="s">
        <v>83</v>
      </c>
      <c r="E101" s="26"/>
      <c r="F101" s="14">
        <v>10</v>
      </c>
      <c r="G101" s="37">
        <v>10</v>
      </c>
      <c r="H101" s="37"/>
      <c r="I101" s="37"/>
      <c r="J101" s="37"/>
      <c r="K101" s="37">
        <v>25</v>
      </c>
      <c r="L101" s="37"/>
      <c r="M101" s="15"/>
      <c r="N101" s="60">
        <f t="shared" si="91"/>
        <v>45</v>
      </c>
      <c r="O101" s="37">
        <f t="shared" si="92"/>
        <v>15</v>
      </c>
      <c r="P101" s="26">
        <f t="shared" si="93"/>
        <v>60</v>
      </c>
      <c r="Q101" s="14">
        <v>2</v>
      </c>
      <c r="R101" s="109">
        <f t="shared" si="97"/>
        <v>1.5</v>
      </c>
      <c r="S101" s="110">
        <f t="shared" si="98"/>
        <v>0.5</v>
      </c>
      <c r="T101" s="61">
        <f t="shared" si="94"/>
        <v>35</v>
      </c>
      <c r="U101" s="68">
        <f t="shared" si="95"/>
        <v>1.5555555555555556</v>
      </c>
      <c r="V101" s="62"/>
      <c r="W101" s="37" t="str">
        <f t="shared" si="96"/>
        <v/>
      </c>
      <c r="X101" s="26" t="s">
        <v>195</v>
      </c>
      <c r="Y101" s="508">
        <v>10</v>
      </c>
      <c r="Z101" s="508">
        <v>0.3</v>
      </c>
    </row>
    <row r="102" spans="2:26" ht="29" customHeight="1" x14ac:dyDescent="0.15">
      <c r="B102" s="7">
        <v>6</v>
      </c>
      <c r="C102" s="59" t="s">
        <v>110</v>
      </c>
      <c r="D102" s="225" t="s">
        <v>83</v>
      </c>
      <c r="E102" s="26"/>
      <c r="F102" s="14">
        <v>14</v>
      </c>
      <c r="G102" s="37"/>
      <c r="H102" s="37"/>
      <c r="I102" s="37"/>
      <c r="J102" s="37"/>
      <c r="K102" s="37">
        <v>20</v>
      </c>
      <c r="L102" s="37"/>
      <c r="M102" s="15"/>
      <c r="N102" s="60">
        <f t="shared" si="91"/>
        <v>34</v>
      </c>
      <c r="O102" s="37">
        <f t="shared" ref="O102:O105" si="99">P102-N102</f>
        <v>26</v>
      </c>
      <c r="P102" s="26">
        <f t="shared" ref="P102:P105" si="100">Q102*30</f>
        <v>60</v>
      </c>
      <c r="Q102" s="14">
        <v>2</v>
      </c>
      <c r="R102" s="109">
        <f t="shared" ref="R102:R105" si="101">N102/P102*Q102</f>
        <v>1.1333333333333333</v>
      </c>
      <c r="S102" s="110">
        <f t="shared" ref="S102:S105" si="102">O102/P102*Q102</f>
        <v>0.8666666666666667</v>
      </c>
      <c r="T102" s="61">
        <f t="shared" si="94"/>
        <v>20</v>
      </c>
      <c r="U102" s="68">
        <f t="shared" si="95"/>
        <v>1.1764705882352942</v>
      </c>
      <c r="V102" s="62"/>
      <c r="W102" s="37" t="str">
        <f t="shared" si="96"/>
        <v/>
      </c>
      <c r="X102" s="522" t="s">
        <v>188</v>
      </c>
    </row>
    <row r="103" spans="2:26" ht="39" x14ac:dyDescent="0.15">
      <c r="B103" s="7">
        <v>6</v>
      </c>
      <c r="C103" s="59" t="s">
        <v>111</v>
      </c>
      <c r="D103" s="225" t="s">
        <v>83</v>
      </c>
      <c r="E103" s="26"/>
      <c r="F103" s="14">
        <v>14</v>
      </c>
      <c r="G103" s="37"/>
      <c r="H103" s="37"/>
      <c r="I103" s="37"/>
      <c r="J103" s="37"/>
      <c r="K103" s="37">
        <v>20</v>
      </c>
      <c r="L103" s="37"/>
      <c r="M103" s="15"/>
      <c r="N103" s="60">
        <f t="shared" si="91"/>
        <v>34</v>
      </c>
      <c r="O103" s="37">
        <f t="shared" si="99"/>
        <v>26</v>
      </c>
      <c r="P103" s="26">
        <f t="shared" si="100"/>
        <v>60</v>
      </c>
      <c r="Q103" s="14">
        <v>2</v>
      </c>
      <c r="R103" s="109">
        <f t="shared" si="101"/>
        <v>1.1333333333333333</v>
      </c>
      <c r="S103" s="110">
        <f t="shared" si="102"/>
        <v>0.8666666666666667</v>
      </c>
      <c r="T103" s="61">
        <f t="shared" si="94"/>
        <v>20</v>
      </c>
      <c r="U103" s="68">
        <f t="shared" si="95"/>
        <v>1.1764705882352942</v>
      </c>
      <c r="V103" s="62"/>
      <c r="W103" s="37" t="str">
        <f t="shared" si="96"/>
        <v/>
      </c>
      <c r="X103" s="522" t="str">
        <f t="shared" ref="X103:X105" si="103">IF(AND(F103&gt;0,(SUM(G103:L103)&gt;0)),"E, Z/o",
IF(AND(F103&gt;0,(SUM(G103:L103)=0)),"E",
IF(AND(F103=0,(SUM(G103:L103)&gt;0)),"Z/o",
IF(M103&gt;0,"Z/bo",""))))</f>
        <v>E, Z/o</v>
      </c>
      <c r="Y103" s="508">
        <v>14</v>
      </c>
      <c r="Z103" s="508">
        <v>0.8</v>
      </c>
    </row>
    <row r="104" spans="2:26" ht="26" x14ac:dyDescent="0.15">
      <c r="B104" s="7">
        <v>6</v>
      </c>
      <c r="C104" s="59" t="s">
        <v>112</v>
      </c>
      <c r="D104" s="225" t="s">
        <v>62</v>
      </c>
      <c r="E104" s="26"/>
      <c r="F104" s="14"/>
      <c r="G104" s="37"/>
      <c r="H104" s="37"/>
      <c r="I104" s="37"/>
      <c r="J104" s="37"/>
      <c r="K104" s="37"/>
      <c r="L104" s="37"/>
      <c r="M104" s="15">
        <v>200</v>
      </c>
      <c r="N104" s="60">
        <f t="shared" si="91"/>
        <v>200</v>
      </c>
      <c r="O104" s="37">
        <f t="shared" si="99"/>
        <v>10</v>
      </c>
      <c r="P104" s="26">
        <f t="shared" si="100"/>
        <v>210</v>
      </c>
      <c r="Q104" s="14">
        <v>7</v>
      </c>
      <c r="R104" s="109">
        <f t="shared" si="101"/>
        <v>6.6666666666666661</v>
      </c>
      <c r="S104" s="110">
        <f t="shared" si="102"/>
        <v>0.33333333333333331</v>
      </c>
      <c r="T104" s="61">
        <f t="shared" si="94"/>
        <v>200</v>
      </c>
      <c r="U104" s="68">
        <f t="shared" si="95"/>
        <v>7</v>
      </c>
      <c r="V104" s="62"/>
      <c r="W104" s="37" t="str">
        <f t="shared" si="96"/>
        <v/>
      </c>
      <c r="X104" s="26" t="s">
        <v>189</v>
      </c>
    </row>
    <row r="105" spans="2:26" ht="52" x14ac:dyDescent="0.15">
      <c r="B105" s="7">
        <v>6</v>
      </c>
      <c r="C105" s="59" t="s">
        <v>113</v>
      </c>
      <c r="D105" s="225" t="s">
        <v>45</v>
      </c>
      <c r="E105" s="26"/>
      <c r="F105" s="14"/>
      <c r="G105" s="37"/>
      <c r="H105" s="37"/>
      <c r="I105" s="37"/>
      <c r="J105" s="37"/>
      <c r="K105" s="37">
        <v>17</v>
      </c>
      <c r="L105" s="37"/>
      <c r="M105" s="15"/>
      <c r="N105" s="60">
        <f t="shared" si="91"/>
        <v>17</v>
      </c>
      <c r="O105" s="37">
        <f t="shared" si="99"/>
        <v>13</v>
      </c>
      <c r="P105" s="26">
        <f t="shared" si="100"/>
        <v>30</v>
      </c>
      <c r="Q105" s="14">
        <v>1</v>
      </c>
      <c r="R105" s="109">
        <f t="shared" si="101"/>
        <v>0.56666666666666665</v>
      </c>
      <c r="S105" s="110">
        <f t="shared" si="102"/>
        <v>0.43333333333333335</v>
      </c>
      <c r="T105" s="61">
        <f t="shared" si="94"/>
        <v>17</v>
      </c>
      <c r="U105" s="68">
        <f t="shared" si="95"/>
        <v>1</v>
      </c>
      <c r="V105" s="410" t="s">
        <v>51</v>
      </c>
      <c r="W105" s="37">
        <f t="shared" si="96"/>
        <v>1</v>
      </c>
      <c r="X105" s="26" t="str">
        <f t="shared" si="103"/>
        <v>Z/o</v>
      </c>
    </row>
    <row r="106" spans="2:26" ht="27" thickBot="1" x14ac:dyDescent="0.2">
      <c r="B106" s="9">
        <v>6</v>
      </c>
      <c r="C106" s="198" t="s">
        <v>114</v>
      </c>
      <c r="D106" s="234" t="s">
        <v>83</v>
      </c>
      <c r="E106" s="192"/>
      <c r="F106" s="53">
        <v>34</v>
      </c>
      <c r="G106" s="199"/>
      <c r="H106" s="199"/>
      <c r="I106" s="199"/>
      <c r="J106" s="199"/>
      <c r="K106" s="199"/>
      <c r="L106" s="199"/>
      <c r="M106" s="200"/>
      <c r="N106" s="201">
        <f t="shared" si="91"/>
        <v>34</v>
      </c>
      <c r="O106" s="199">
        <f t="shared" si="92"/>
        <v>26</v>
      </c>
      <c r="P106" s="192">
        <f t="shared" si="93"/>
        <v>60</v>
      </c>
      <c r="Q106" s="53">
        <v>2</v>
      </c>
      <c r="R106" s="194">
        <f>N106/P106*Q106</f>
        <v>1.1333333333333333</v>
      </c>
      <c r="S106" s="195">
        <f>O106/P106*Q106</f>
        <v>0.8666666666666667</v>
      </c>
      <c r="T106" s="196" t="str">
        <f t="shared" si="94"/>
        <v/>
      </c>
      <c r="U106" s="202" t="str">
        <f t="shared" si="95"/>
        <v/>
      </c>
      <c r="V106" s="203"/>
      <c r="W106" s="199" t="str">
        <f t="shared" si="96"/>
        <v/>
      </c>
      <c r="X106" s="192" t="s">
        <v>189</v>
      </c>
    </row>
    <row r="107" spans="2:26" ht="15.75" customHeight="1" thickBot="1" x14ac:dyDescent="0.25">
      <c r="B107"/>
      <c r="D107" s="311">
        <v>0</v>
      </c>
      <c r="F107" s="389">
        <f t="shared" ref="F107:K107" si="104">SUM(F96:F106)</f>
        <v>132</v>
      </c>
      <c r="G107" s="390">
        <f t="shared" si="104"/>
        <v>62</v>
      </c>
      <c r="H107" s="390">
        <f t="shared" si="104"/>
        <v>0</v>
      </c>
      <c r="I107" s="390">
        <f t="shared" si="104"/>
        <v>0</v>
      </c>
      <c r="J107" s="390">
        <f t="shared" si="104"/>
        <v>0</v>
      </c>
      <c r="K107" s="390">
        <f t="shared" si="104"/>
        <v>177</v>
      </c>
      <c r="L107" s="390">
        <f t="shared" ref="L107:S107" si="105">SUM(L96:L106)</f>
        <v>30</v>
      </c>
      <c r="M107" s="390">
        <f t="shared" si="105"/>
        <v>200</v>
      </c>
      <c r="N107" s="156">
        <f t="shared" si="105"/>
        <v>601</v>
      </c>
      <c r="O107" s="156">
        <f t="shared" si="105"/>
        <v>299</v>
      </c>
      <c r="P107" s="157">
        <f t="shared" si="105"/>
        <v>900</v>
      </c>
      <c r="Q107" s="158">
        <f t="shared" si="105"/>
        <v>30</v>
      </c>
      <c r="R107" s="159">
        <f t="shared" si="105"/>
        <v>20.033333333333331</v>
      </c>
      <c r="S107" s="160">
        <f t="shared" si="105"/>
        <v>9.9666666666666686</v>
      </c>
      <c r="T107" s="500">
        <f>SUM(T96:T106)</f>
        <v>469</v>
      </c>
      <c r="U107" s="159">
        <f>SUM(U96:U106)</f>
        <v>22.170198859685719</v>
      </c>
      <c r="V107" s="161">
        <f>COUNTA(V96:V106)</f>
        <v>2</v>
      </c>
      <c r="W107" s="161">
        <f>SUM(W96:W106)</f>
        <v>2</v>
      </c>
      <c r="X107" s="161">
        <f>SUM(X96:X106)</f>
        <v>0</v>
      </c>
      <c r="Y107" s="525">
        <f>SUM(Y96:Y106)</f>
        <v>34</v>
      </c>
      <c r="Z107" s="525">
        <f>SUM(Z96:Z106)</f>
        <v>1.6</v>
      </c>
    </row>
    <row r="108" spans="2:26" ht="15" customHeight="1" thickBot="1" x14ac:dyDescent="0.2">
      <c r="D108" s="311">
        <v>0</v>
      </c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R108" s="559">
        <f>SUM(R107:S107)</f>
        <v>30</v>
      </c>
      <c r="S108" s="560"/>
      <c r="T108" s="12"/>
      <c r="U108" s="63"/>
      <c r="V108" s="6"/>
      <c r="W108" s="6"/>
    </row>
    <row r="109" spans="2:26" ht="15" customHeight="1" thickBot="1" x14ac:dyDescent="0.2">
      <c r="D109" s="312">
        <v>0</v>
      </c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R109" s="63"/>
      <c r="S109" s="63"/>
      <c r="T109" s="12"/>
      <c r="U109" s="63"/>
      <c r="V109" s="6"/>
      <c r="W109" s="6"/>
    </row>
    <row r="110" spans="2:26" ht="26" x14ac:dyDescent="0.15">
      <c r="B110" s="13">
        <v>7</v>
      </c>
      <c r="C110" s="19" t="s">
        <v>115</v>
      </c>
      <c r="D110" s="243" t="s">
        <v>45</v>
      </c>
      <c r="E110" s="29"/>
      <c r="F110" s="43">
        <v>10</v>
      </c>
      <c r="G110" s="399"/>
      <c r="H110" s="399"/>
      <c r="I110" s="399"/>
      <c r="J110" s="399"/>
      <c r="K110" s="399">
        <v>10</v>
      </c>
      <c r="L110" s="399"/>
      <c r="M110" s="400"/>
      <c r="N110" s="27">
        <f t="shared" ref="N110:N121" si="106">SUM(F110:M110)</f>
        <v>20</v>
      </c>
      <c r="O110" s="17">
        <f t="shared" ref="O110:O121" si="107">P110-N110</f>
        <v>10</v>
      </c>
      <c r="P110" s="30">
        <f t="shared" ref="P110:P121" si="108">Q110*30</f>
        <v>30</v>
      </c>
      <c r="Q110" s="43">
        <v>1</v>
      </c>
      <c r="R110" s="121">
        <f>N110/P110*Q110</f>
        <v>0.66666666666666663</v>
      </c>
      <c r="S110" s="122">
        <f>O110/P110*Q110</f>
        <v>0.33333333333333331</v>
      </c>
      <c r="T110" s="56">
        <f t="shared" ref="T110:T121" si="109">IF(SUM(G110:M110)&gt;0,SUM(G110:M110),"")</f>
        <v>10</v>
      </c>
      <c r="U110" s="67">
        <f t="shared" ref="U110:U121" si="110">IF(SUM(G110:M110)&gt;0,T110/N110*Q110,"")</f>
        <v>0.5</v>
      </c>
      <c r="V110" s="35"/>
      <c r="W110" s="17" t="str">
        <f t="shared" ref="W110:W121" si="111">IF(V110="DW",Q110,"")</f>
        <v/>
      </c>
      <c r="X110" s="142" t="s">
        <v>188</v>
      </c>
    </row>
    <row r="111" spans="2:26" ht="26" x14ac:dyDescent="0.15">
      <c r="B111" s="14">
        <v>7</v>
      </c>
      <c r="C111" s="3" t="s">
        <v>116</v>
      </c>
      <c r="D111" s="225" t="s">
        <v>83</v>
      </c>
      <c r="E111" s="24"/>
      <c r="F111" s="7">
        <v>30</v>
      </c>
      <c r="G111" s="4">
        <v>10</v>
      </c>
      <c r="H111" s="4"/>
      <c r="I111" s="4"/>
      <c r="J111" s="4"/>
      <c r="K111" s="4"/>
      <c r="L111" s="4"/>
      <c r="M111" s="8"/>
      <c r="N111" s="25">
        <f t="shared" si="106"/>
        <v>40</v>
      </c>
      <c r="O111" s="4">
        <f t="shared" si="107"/>
        <v>50</v>
      </c>
      <c r="P111" s="24">
        <f t="shared" si="108"/>
        <v>90</v>
      </c>
      <c r="Q111" s="7">
        <v>3</v>
      </c>
      <c r="R111" s="117">
        <f t="shared" ref="R111:R115" si="112">N111/P111*Q111</f>
        <v>1.3333333333333333</v>
      </c>
      <c r="S111" s="118">
        <f t="shared" ref="S111:S115" si="113">O111/P111*Q111</f>
        <v>1.6666666666666667</v>
      </c>
      <c r="T111" s="38">
        <f t="shared" si="109"/>
        <v>10</v>
      </c>
      <c r="U111" s="64">
        <f t="shared" si="110"/>
        <v>0.75</v>
      </c>
      <c r="V111" s="34"/>
      <c r="W111" s="4" t="str">
        <f t="shared" si="111"/>
        <v/>
      </c>
      <c r="X111" s="24" t="s">
        <v>188</v>
      </c>
    </row>
    <row r="112" spans="2:26" ht="26" x14ac:dyDescent="0.15">
      <c r="B112" s="7">
        <v>7</v>
      </c>
      <c r="C112" s="59" t="s">
        <v>117</v>
      </c>
      <c r="D112" s="225" t="s">
        <v>83</v>
      </c>
      <c r="E112" s="26"/>
      <c r="F112" s="14">
        <v>24</v>
      </c>
      <c r="G112" s="37">
        <v>10</v>
      </c>
      <c r="H112" s="37"/>
      <c r="I112" s="37"/>
      <c r="J112" s="37"/>
      <c r="K112" s="37"/>
      <c r="L112" s="37"/>
      <c r="M112" s="15"/>
      <c r="N112" s="60">
        <f t="shared" si="106"/>
        <v>34</v>
      </c>
      <c r="O112" s="37">
        <f t="shared" si="107"/>
        <v>26</v>
      </c>
      <c r="P112" s="26">
        <f t="shared" si="108"/>
        <v>60</v>
      </c>
      <c r="Q112" s="14">
        <v>2</v>
      </c>
      <c r="R112" s="109">
        <f t="shared" si="112"/>
        <v>1.1333333333333333</v>
      </c>
      <c r="S112" s="110">
        <f t="shared" si="113"/>
        <v>0.8666666666666667</v>
      </c>
      <c r="T112" s="61">
        <f t="shared" si="109"/>
        <v>10</v>
      </c>
      <c r="U112" s="68">
        <f t="shared" si="110"/>
        <v>0.58823529411764708</v>
      </c>
      <c r="V112" s="62"/>
      <c r="W112" s="37" t="str">
        <f t="shared" si="111"/>
        <v/>
      </c>
      <c r="X112" s="26" t="s">
        <v>188</v>
      </c>
      <c r="Y112" s="508">
        <v>24</v>
      </c>
      <c r="Z112" s="508">
        <v>1</v>
      </c>
    </row>
    <row r="113" spans="2:26" ht="26" x14ac:dyDescent="0.15">
      <c r="B113" s="7">
        <v>7</v>
      </c>
      <c r="C113" s="59" t="s">
        <v>118</v>
      </c>
      <c r="D113" s="225" t="s">
        <v>83</v>
      </c>
      <c r="E113" s="26"/>
      <c r="F113" s="14">
        <v>20</v>
      </c>
      <c r="G113" s="37">
        <v>10</v>
      </c>
      <c r="H113" s="37"/>
      <c r="I113" s="37"/>
      <c r="J113" s="37"/>
      <c r="K113" s="37"/>
      <c r="L113" s="37"/>
      <c r="M113" s="15"/>
      <c r="N113" s="60">
        <f t="shared" si="106"/>
        <v>30</v>
      </c>
      <c r="O113" s="37">
        <f t="shared" si="107"/>
        <v>30</v>
      </c>
      <c r="P113" s="26">
        <f t="shared" si="108"/>
        <v>60</v>
      </c>
      <c r="Q113" s="14">
        <v>2</v>
      </c>
      <c r="R113" s="109">
        <f t="shared" si="112"/>
        <v>1</v>
      </c>
      <c r="S113" s="110">
        <f t="shared" si="113"/>
        <v>1</v>
      </c>
      <c r="T113" s="61">
        <f t="shared" si="109"/>
        <v>10</v>
      </c>
      <c r="U113" s="68">
        <f t="shared" si="110"/>
        <v>0.66666666666666663</v>
      </c>
      <c r="V113" s="62"/>
      <c r="W113" s="37" t="str">
        <f t="shared" si="111"/>
        <v/>
      </c>
      <c r="X113" s="26" t="s">
        <v>188</v>
      </c>
      <c r="Y113" s="508">
        <v>20</v>
      </c>
      <c r="Z113" s="508">
        <v>1</v>
      </c>
    </row>
    <row r="114" spans="2:26" s="10" customFormat="1" ht="65" x14ac:dyDescent="0.15">
      <c r="B114" s="126">
        <v>7</v>
      </c>
      <c r="C114" s="127" t="s">
        <v>119</v>
      </c>
      <c r="D114" s="297" t="s">
        <v>83</v>
      </c>
      <c r="E114" s="128"/>
      <c r="F114" s="129">
        <v>15</v>
      </c>
      <c r="G114" s="125">
        <v>22</v>
      </c>
      <c r="H114" s="125"/>
      <c r="I114" s="125"/>
      <c r="J114" s="125"/>
      <c r="K114" s="125">
        <v>30</v>
      </c>
      <c r="L114" s="125"/>
      <c r="M114" s="130"/>
      <c r="N114" s="131">
        <f t="shared" si="106"/>
        <v>67</v>
      </c>
      <c r="O114" s="125">
        <f t="shared" si="107"/>
        <v>53</v>
      </c>
      <c r="P114" s="128">
        <f t="shared" si="108"/>
        <v>120</v>
      </c>
      <c r="Q114" s="129">
        <v>4</v>
      </c>
      <c r="R114" s="132">
        <f t="shared" si="112"/>
        <v>2.2333333333333334</v>
      </c>
      <c r="S114" s="133">
        <f t="shared" si="113"/>
        <v>1.7666666666666666</v>
      </c>
      <c r="T114" s="134">
        <f t="shared" si="109"/>
        <v>52</v>
      </c>
      <c r="U114" s="135">
        <f t="shared" si="110"/>
        <v>3.1044776119402986</v>
      </c>
      <c r="V114" s="136"/>
      <c r="W114" s="125" t="str">
        <f t="shared" si="111"/>
        <v/>
      </c>
      <c r="X114" s="128" t="s">
        <v>194</v>
      </c>
      <c r="Y114" s="511"/>
      <c r="Z114" s="511"/>
    </row>
    <row r="115" spans="2:26" ht="52" x14ac:dyDescent="0.15">
      <c r="B115" s="7">
        <v>7</v>
      </c>
      <c r="C115" s="59" t="s">
        <v>120</v>
      </c>
      <c r="D115" s="248" t="s">
        <v>83</v>
      </c>
      <c r="E115" s="26"/>
      <c r="F115" s="14">
        <v>15</v>
      </c>
      <c r="G115" s="37">
        <v>12</v>
      </c>
      <c r="H115" s="37"/>
      <c r="I115" s="37"/>
      <c r="J115" s="37"/>
      <c r="K115" s="37">
        <v>20</v>
      </c>
      <c r="L115" s="37"/>
      <c r="M115" s="15"/>
      <c r="N115" s="60">
        <f t="shared" si="106"/>
        <v>47</v>
      </c>
      <c r="O115" s="37">
        <f t="shared" si="107"/>
        <v>43</v>
      </c>
      <c r="P115" s="26">
        <f t="shared" si="108"/>
        <v>90</v>
      </c>
      <c r="Q115" s="14">
        <v>3</v>
      </c>
      <c r="R115" s="109">
        <f t="shared" si="112"/>
        <v>1.5666666666666669</v>
      </c>
      <c r="S115" s="110">
        <f t="shared" si="113"/>
        <v>1.4333333333333333</v>
      </c>
      <c r="T115" s="61">
        <f t="shared" si="109"/>
        <v>32</v>
      </c>
      <c r="U115" s="68">
        <f t="shared" si="110"/>
        <v>2.0425531914893615</v>
      </c>
      <c r="V115" s="62"/>
      <c r="W115" s="37" t="str">
        <f t="shared" si="111"/>
        <v/>
      </c>
      <c r="X115" s="26" t="s">
        <v>195</v>
      </c>
    </row>
    <row r="116" spans="2:26" ht="52" x14ac:dyDescent="0.15">
      <c r="B116" s="7">
        <v>7</v>
      </c>
      <c r="C116" s="59" t="s">
        <v>107</v>
      </c>
      <c r="D116" s="248" t="s">
        <v>83</v>
      </c>
      <c r="E116" s="26"/>
      <c r="F116" s="14">
        <v>15</v>
      </c>
      <c r="G116" s="37">
        <v>15</v>
      </c>
      <c r="H116" s="37"/>
      <c r="I116" s="37"/>
      <c r="J116" s="37"/>
      <c r="K116" s="37">
        <v>20</v>
      </c>
      <c r="L116" s="37"/>
      <c r="M116" s="15"/>
      <c r="N116" s="60">
        <f t="shared" si="106"/>
        <v>50</v>
      </c>
      <c r="O116" s="37">
        <f t="shared" ref="O116:O120" si="114">P116-N116</f>
        <v>40</v>
      </c>
      <c r="P116" s="26">
        <f t="shared" ref="P116:P120" si="115">Q116*30</f>
        <v>90</v>
      </c>
      <c r="Q116" s="14">
        <v>3</v>
      </c>
      <c r="R116" s="109">
        <f t="shared" ref="R116:R120" si="116">N116/P116*Q116</f>
        <v>1.6666666666666667</v>
      </c>
      <c r="S116" s="110">
        <f t="shared" ref="S116:S120" si="117">O116/P116*Q116</f>
        <v>1.3333333333333333</v>
      </c>
      <c r="T116" s="61">
        <f t="shared" si="109"/>
        <v>35</v>
      </c>
      <c r="U116" s="68">
        <f t="shared" si="110"/>
        <v>2.0999999999999996</v>
      </c>
      <c r="V116" s="62"/>
      <c r="W116" s="37" t="str">
        <f t="shared" si="111"/>
        <v/>
      </c>
      <c r="X116" s="26" t="s">
        <v>194</v>
      </c>
    </row>
    <row r="117" spans="2:26" ht="39" x14ac:dyDescent="0.15">
      <c r="B117" s="7">
        <v>7</v>
      </c>
      <c r="C117" s="59" t="s">
        <v>121</v>
      </c>
      <c r="D117" s="248" t="s">
        <v>83</v>
      </c>
      <c r="E117" s="26"/>
      <c r="F117" s="14">
        <v>14</v>
      </c>
      <c r="G117" s="37"/>
      <c r="H117" s="37"/>
      <c r="I117" s="37"/>
      <c r="J117" s="37"/>
      <c r="K117" s="37">
        <v>20</v>
      </c>
      <c r="L117" s="37"/>
      <c r="M117" s="15"/>
      <c r="N117" s="60">
        <f t="shared" si="106"/>
        <v>34</v>
      </c>
      <c r="O117" s="37">
        <f t="shared" si="114"/>
        <v>26</v>
      </c>
      <c r="P117" s="26">
        <f t="shared" si="115"/>
        <v>60</v>
      </c>
      <c r="Q117" s="14">
        <v>2</v>
      </c>
      <c r="R117" s="109">
        <f t="shared" si="116"/>
        <v>1.1333333333333333</v>
      </c>
      <c r="S117" s="110">
        <f t="shared" si="117"/>
        <v>0.8666666666666667</v>
      </c>
      <c r="T117" s="61">
        <f t="shared" si="109"/>
        <v>20</v>
      </c>
      <c r="U117" s="68">
        <f t="shared" si="110"/>
        <v>1.1764705882352942</v>
      </c>
      <c r="V117" s="62"/>
      <c r="W117" s="37" t="str">
        <f t="shared" si="111"/>
        <v/>
      </c>
      <c r="X117" s="26" t="str">
        <f t="shared" ref="X117:X119" si="118">IF(AND(F117&gt;0,(SUM(G117:L117)&gt;0)),"E, Z/o",
IF(AND(F117&gt;0,(SUM(G117:L117)=0)),"E",
IF(AND(F117=0,(SUM(G117:L117)&gt;0)),"Z/o",
IF(M117&gt;0,"Z/bo",""))))</f>
        <v>E, Z/o</v>
      </c>
    </row>
    <row r="118" spans="2:26" ht="26" x14ac:dyDescent="0.15">
      <c r="B118" s="7">
        <v>7</v>
      </c>
      <c r="C118" s="59" t="s">
        <v>99</v>
      </c>
      <c r="D118" s="248" t="s">
        <v>62</v>
      </c>
      <c r="E118" s="26"/>
      <c r="F118" s="14"/>
      <c r="G118" s="37"/>
      <c r="H118" s="37"/>
      <c r="I118" s="37"/>
      <c r="J118" s="37"/>
      <c r="K118" s="37"/>
      <c r="L118" s="37"/>
      <c r="M118" s="15">
        <v>100</v>
      </c>
      <c r="N118" s="60">
        <f t="shared" si="106"/>
        <v>100</v>
      </c>
      <c r="O118" s="37">
        <f t="shared" si="114"/>
        <v>20</v>
      </c>
      <c r="P118" s="26">
        <f t="shared" si="115"/>
        <v>120</v>
      </c>
      <c r="Q118" s="14">
        <v>4</v>
      </c>
      <c r="R118" s="109">
        <f t="shared" si="116"/>
        <v>3.3333333333333335</v>
      </c>
      <c r="S118" s="110">
        <f t="shared" si="117"/>
        <v>0.66666666666666663</v>
      </c>
      <c r="T118" s="61">
        <f t="shared" si="109"/>
        <v>100</v>
      </c>
      <c r="U118" s="68">
        <f t="shared" si="110"/>
        <v>4</v>
      </c>
      <c r="V118" s="62"/>
      <c r="W118" s="37" t="str">
        <f t="shared" si="111"/>
        <v/>
      </c>
      <c r="X118" s="26" t="s">
        <v>189</v>
      </c>
    </row>
    <row r="119" spans="2:26" ht="39" x14ac:dyDescent="0.15">
      <c r="B119" s="7">
        <v>7</v>
      </c>
      <c r="C119" s="59" t="s">
        <v>122</v>
      </c>
      <c r="D119" s="248" t="s">
        <v>83</v>
      </c>
      <c r="E119" s="26"/>
      <c r="F119" s="14">
        <v>14</v>
      </c>
      <c r="G119" s="37"/>
      <c r="H119" s="37"/>
      <c r="I119" s="37"/>
      <c r="J119" s="37"/>
      <c r="K119" s="37">
        <v>20</v>
      </c>
      <c r="L119" s="37"/>
      <c r="M119" s="15"/>
      <c r="N119" s="60">
        <f t="shared" si="106"/>
        <v>34</v>
      </c>
      <c r="O119" s="37">
        <f t="shared" si="114"/>
        <v>26</v>
      </c>
      <c r="P119" s="26">
        <f t="shared" si="115"/>
        <v>60</v>
      </c>
      <c r="Q119" s="14">
        <v>2</v>
      </c>
      <c r="R119" s="109">
        <f t="shared" si="116"/>
        <v>1.1333333333333333</v>
      </c>
      <c r="S119" s="110">
        <f t="shared" si="117"/>
        <v>0.8666666666666667</v>
      </c>
      <c r="T119" s="61">
        <f t="shared" si="109"/>
        <v>20</v>
      </c>
      <c r="U119" s="68">
        <f t="shared" si="110"/>
        <v>1.1764705882352942</v>
      </c>
      <c r="V119" s="62"/>
      <c r="W119" s="37" t="str">
        <f t="shared" si="111"/>
        <v/>
      </c>
      <c r="X119" s="26" t="str">
        <f t="shared" si="118"/>
        <v>E, Z/o</v>
      </c>
    </row>
    <row r="120" spans="2:26" ht="65" x14ac:dyDescent="0.15">
      <c r="B120" s="7">
        <v>7</v>
      </c>
      <c r="C120" s="59" t="s">
        <v>123</v>
      </c>
      <c r="D120" s="248" t="s">
        <v>49</v>
      </c>
      <c r="E120" s="26"/>
      <c r="F120" s="14"/>
      <c r="G120" s="37">
        <v>16</v>
      </c>
      <c r="H120" s="37"/>
      <c r="I120" s="37">
        <v>8</v>
      </c>
      <c r="J120" s="37"/>
      <c r="K120" s="37"/>
      <c r="L120" s="37"/>
      <c r="M120" s="15"/>
      <c r="N120" s="60">
        <f t="shared" si="106"/>
        <v>24</v>
      </c>
      <c r="O120" s="37">
        <f t="shared" si="114"/>
        <v>36</v>
      </c>
      <c r="P120" s="26">
        <f t="shared" si="115"/>
        <v>60</v>
      </c>
      <c r="Q120" s="14">
        <v>2</v>
      </c>
      <c r="R120" s="109">
        <f t="shared" si="116"/>
        <v>0.8</v>
      </c>
      <c r="S120" s="110">
        <f t="shared" si="117"/>
        <v>1.2</v>
      </c>
      <c r="T120" s="61">
        <f t="shared" si="109"/>
        <v>24</v>
      </c>
      <c r="U120" s="68">
        <f t="shared" si="110"/>
        <v>2</v>
      </c>
      <c r="V120" s="62" t="s">
        <v>51</v>
      </c>
      <c r="W120" s="37">
        <f t="shared" si="111"/>
        <v>2</v>
      </c>
      <c r="X120" s="26" t="s">
        <v>190</v>
      </c>
    </row>
    <row r="121" spans="2:26" ht="27" thickBot="1" x14ac:dyDescent="0.2">
      <c r="B121" s="9">
        <v>7</v>
      </c>
      <c r="C121" s="198" t="s">
        <v>124</v>
      </c>
      <c r="D121" s="234" t="s">
        <v>83</v>
      </c>
      <c r="E121" s="192"/>
      <c r="F121" s="53">
        <v>34</v>
      </c>
      <c r="G121" s="199"/>
      <c r="H121" s="199"/>
      <c r="I121" s="199"/>
      <c r="J121" s="199"/>
      <c r="K121" s="199"/>
      <c r="L121" s="199"/>
      <c r="M121" s="200"/>
      <c r="N121" s="201">
        <f t="shared" si="106"/>
        <v>34</v>
      </c>
      <c r="O121" s="199">
        <f t="shared" si="107"/>
        <v>26</v>
      </c>
      <c r="P121" s="192">
        <f t="shared" si="108"/>
        <v>60</v>
      </c>
      <c r="Q121" s="53">
        <v>2</v>
      </c>
      <c r="R121" s="194">
        <f>N121/P121*Q121</f>
        <v>1.1333333333333333</v>
      </c>
      <c r="S121" s="195">
        <f>O121/P121*Q121</f>
        <v>0.8666666666666667</v>
      </c>
      <c r="T121" s="196" t="str">
        <f t="shared" si="109"/>
        <v/>
      </c>
      <c r="U121" s="202" t="str">
        <f t="shared" si="110"/>
        <v/>
      </c>
      <c r="V121" s="203"/>
      <c r="W121" s="199" t="str">
        <f t="shared" si="111"/>
        <v/>
      </c>
      <c r="X121" s="192" t="s">
        <v>189</v>
      </c>
      <c r="Y121" s="508">
        <v>34</v>
      </c>
      <c r="Z121" s="508">
        <v>2</v>
      </c>
    </row>
    <row r="122" spans="2:26" ht="15.75" customHeight="1" thickBot="1" x14ac:dyDescent="0.25">
      <c r="B122"/>
      <c r="D122" s="311">
        <v>0</v>
      </c>
      <c r="F122" s="389">
        <f>SUM(F110:F121)</f>
        <v>191</v>
      </c>
      <c r="G122" s="390">
        <f>SUM(G110:G121)</f>
        <v>95</v>
      </c>
      <c r="H122" s="390">
        <f>SUM(H110:H121)</f>
        <v>0</v>
      </c>
      <c r="I122" s="390">
        <f>SUM(I110:I121)</f>
        <v>8</v>
      </c>
      <c r="J122" s="390">
        <f t="shared" ref="J122:K122" si="119">SUM(J110:J121)</f>
        <v>0</v>
      </c>
      <c r="K122" s="390">
        <f t="shared" si="119"/>
        <v>120</v>
      </c>
      <c r="L122" s="390">
        <f t="shared" ref="L122:S122" si="120">SUM(L110:L121)</f>
        <v>0</v>
      </c>
      <c r="M122" s="390">
        <f t="shared" si="120"/>
        <v>100</v>
      </c>
      <c r="N122" s="156">
        <f t="shared" si="120"/>
        <v>514</v>
      </c>
      <c r="O122" s="156">
        <f t="shared" si="120"/>
        <v>386</v>
      </c>
      <c r="P122" s="157">
        <f t="shared" si="120"/>
        <v>900</v>
      </c>
      <c r="Q122" s="158">
        <f t="shared" si="120"/>
        <v>30</v>
      </c>
      <c r="R122" s="159">
        <f t="shared" si="120"/>
        <v>17.133333333333333</v>
      </c>
      <c r="S122" s="160">
        <f t="shared" si="120"/>
        <v>12.866666666666667</v>
      </c>
      <c r="T122" s="159">
        <f>SUM(T108:T121)</f>
        <v>323</v>
      </c>
      <c r="U122" s="159">
        <f>SUM(U110:U121)</f>
        <v>18.104873940684563</v>
      </c>
      <c r="V122" s="161">
        <f>COUNTA(V110:V121)</f>
        <v>1</v>
      </c>
      <c r="W122" s="161">
        <f>SUM(W110:W121)</f>
        <v>2</v>
      </c>
      <c r="X122" s="161">
        <f>SUM(X110:X121)</f>
        <v>0</v>
      </c>
      <c r="Y122" s="525">
        <f>SUM(Y110:Y121)</f>
        <v>78</v>
      </c>
      <c r="Z122" s="525">
        <f>SUM(Z110:Z121)</f>
        <v>4</v>
      </c>
    </row>
    <row r="123" spans="2:26" ht="15" customHeight="1" thickBot="1" x14ac:dyDescent="0.2">
      <c r="D123" s="311">
        <v>0</v>
      </c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R123" s="559">
        <f>SUM(R122:S122)</f>
        <v>30</v>
      </c>
      <c r="S123" s="560"/>
      <c r="T123" s="12"/>
      <c r="U123" s="63"/>
      <c r="V123" s="6"/>
      <c r="W123" s="6"/>
    </row>
    <row r="124" spans="2:26" ht="15" customHeight="1" thickBot="1" x14ac:dyDescent="0.2">
      <c r="D124" s="312">
        <v>0</v>
      </c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R124" s="12"/>
      <c r="S124" s="12"/>
      <c r="T124" s="12"/>
      <c r="U124" s="63"/>
      <c r="V124" s="6"/>
      <c r="W124" s="6"/>
    </row>
    <row r="125" spans="2:26" ht="39" x14ac:dyDescent="0.15">
      <c r="B125" s="13">
        <v>8</v>
      </c>
      <c r="C125" s="19" t="s">
        <v>125</v>
      </c>
      <c r="D125" s="243" t="s">
        <v>83</v>
      </c>
      <c r="E125" s="29"/>
      <c r="F125" s="43">
        <v>20</v>
      </c>
      <c r="G125" s="399"/>
      <c r="H125" s="399"/>
      <c r="I125" s="399"/>
      <c r="J125" s="399"/>
      <c r="K125" s="399">
        <v>30</v>
      </c>
      <c r="L125" s="399"/>
      <c r="M125" s="400"/>
      <c r="N125" s="27">
        <f t="shared" ref="N125:N134" si="121">SUM(F125:M125)</f>
        <v>50</v>
      </c>
      <c r="O125" s="17">
        <f t="shared" ref="O125:O134" si="122">P125-N125</f>
        <v>40</v>
      </c>
      <c r="P125" s="30">
        <f t="shared" ref="P125:P134" si="123">Q125*30</f>
        <v>90</v>
      </c>
      <c r="Q125" s="43">
        <v>3</v>
      </c>
      <c r="R125" s="121">
        <f>N125/P125*Q125</f>
        <v>1.6666666666666667</v>
      </c>
      <c r="S125" s="122">
        <f>O125/P125*Q125</f>
        <v>1.3333333333333333</v>
      </c>
      <c r="T125" s="56">
        <f t="shared" ref="T125:T134" si="124">IF(SUM(G125:M125)&gt;0,SUM(G125:M125),"")</f>
        <v>30</v>
      </c>
      <c r="U125" s="67">
        <f t="shared" ref="U125:U134" si="125">IF(SUM(G125:M125)&gt;0,T125/N125*Q125,"")</f>
        <v>1.7999999999999998</v>
      </c>
      <c r="V125" s="35"/>
      <c r="W125" s="17" t="str">
        <f t="shared" ref="W125:W134" si="126">IF(V125="DW",Q125,"")</f>
        <v/>
      </c>
      <c r="X125" s="142" t="str">
        <f>IF(AND(F125&gt;0,(SUM(G125:L125)&gt;0)),"E, Z/o",
IF(AND(F125&gt;0,(SUM(G125:L125)=0)),"E",
IF(AND(F125=0,(SUM(G125:L125)&gt;0)),"Z/o",
IF(M125&gt;0,"Z/bo",""))))</f>
        <v>E, Z/o</v>
      </c>
      <c r="Y125" s="142">
        <v>20</v>
      </c>
      <c r="Z125" s="3">
        <v>1</v>
      </c>
    </row>
    <row r="126" spans="2:26" ht="39" x14ac:dyDescent="0.15">
      <c r="B126" s="14">
        <v>8</v>
      </c>
      <c r="C126" s="3" t="s">
        <v>126</v>
      </c>
      <c r="D126" s="248" t="s">
        <v>83</v>
      </c>
      <c r="E126" s="24"/>
      <c r="F126" s="7">
        <v>15</v>
      </c>
      <c r="G126" s="4"/>
      <c r="H126" s="4"/>
      <c r="I126" s="4"/>
      <c r="J126" s="4"/>
      <c r="K126" s="4">
        <v>25</v>
      </c>
      <c r="L126" s="4"/>
      <c r="M126" s="8"/>
      <c r="N126" s="25">
        <f t="shared" si="121"/>
        <v>40</v>
      </c>
      <c r="O126" s="4">
        <f t="shared" si="122"/>
        <v>20</v>
      </c>
      <c r="P126" s="24">
        <f t="shared" si="123"/>
        <v>60</v>
      </c>
      <c r="Q126" s="7">
        <v>2</v>
      </c>
      <c r="R126" s="117">
        <f t="shared" ref="R126:R130" si="127">N126/P126*Q126</f>
        <v>1.3333333333333333</v>
      </c>
      <c r="S126" s="118">
        <f t="shared" ref="S126:S130" si="128">O126/P126*Q126</f>
        <v>0.66666666666666663</v>
      </c>
      <c r="T126" s="38">
        <f t="shared" si="124"/>
        <v>25</v>
      </c>
      <c r="U126" s="64">
        <f t="shared" si="125"/>
        <v>1.25</v>
      </c>
      <c r="V126" s="34"/>
      <c r="W126" s="4" t="str">
        <f t="shared" si="126"/>
        <v/>
      </c>
      <c r="X126" s="24" t="str">
        <f t="shared" ref="X126:X133" si="129">IF(AND(F126&gt;0,(SUM(G126:L126)&gt;0)),"E, Z/o",
IF(AND(F126&gt;0,(SUM(G126:L126)=0)),"E",
IF(AND(F126=0,(SUM(G126:L126)&gt;0)),"Z/o",
IF(M126&gt;0,"Z/bo",""))))</f>
        <v>E, Z/o</v>
      </c>
      <c r="Y126" s="24">
        <v>15</v>
      </c>
      <c r="Z126" s="3">
        <v>0.5</v>
      </c>
    </row>
    <row r="127" spans="2:26" ht="39" x14ac:dyDescent="0.15">
      <c r="B127" s="7">
        <v>8</v>
      </c>
      <c r="C127" s="59" t="s">
        <v>127</v>
      </c>
      <c r="D127" s="248" t="s">
        <v>83</v>
      </c>
      <c r="E127" s="26"/>
      <c r="F127" s="14">
        <v>10</v>
      </c>
      <c r="G127" s="37">
        <v>15</v>
      </c>
      <c r="H127" s="37"/>
      <c r="I127" s="37"/>
      <c r="J127" s="37"/>
      <c r="K127" s="37">
        <v>25</v>
      </c>
      <c r="L127" s="37"/>
      <c r="M127" s="15"/>
      <c r="N127" s="60">
        <f t="shared" si="121"/>
        <v>50</v>
      </c>
      <c r="O127" s="37">
        <f t="shared" si="122"/>
        <v>40</v>
      </c>
      <c r="P127" s="26">
        <f t="shared" si="123"/>
        <v>90</v>
      </c>
      <c r="Q127" s="14">
        <v>3</v>
      </c>
      <c r="R127" s="109">
        <f t="shared" si="127"/>
        <v>1.6666666666666667</v>
      </c>
      <c r="S127" s="110">
        <f t="shared" si="128"/>
        <v>1.3333333333333333</v>
      </c>
      <c r="T127" s="61">
        <f t="shared" si="124"/>
        <v>40</v>
      </c>
      <c r="U127" s="68">
        <f t="shared" si="125"/>
        <v>2.4000000000000004</v>
      </c>
      <c r="V127" s="62"/>
      <c r="W127" s="37" t="str">
        <f t="shared" si="126"/>
        <v/>
      </c>
      <c r="X127" s="26" t="s">
        <v>194</v>
      </c>
      <c r="Y127" s="26">
        <v>10</v>
      </c>
      <c r="Z127" s="3">
        <v>0.8</v>
      </c>
    </row>
    <row r="128" spans="2:26" ht="26" x14ac:dyDescent="0.15">
      <c r="B128" s="7">
        <v>8</v>
      </c>
      <c r="C128" s="59" t="s">
        <v>115</v>
      </c>
      <c r="D128" s="248" t="s">
        <v>45</v>
      </c>
      <c r="E128" s="26"/>
      <c r="F128" s="14">
        <v>10</v>
      </c>
      <c r="G128" s="37"/>
      <c r="H128" s="37"/>
      <c r="I128" s="37"/>
      <c r="J128" s="37"/>
      <c r="K128" s="37">
        <v>10</v>
      </c>
      <c r="L128" s="37"/>
      <c r="M128" s="15"/>
      <c r="N128" s="60">
        <f t="shared" si="121"/>
        <v>20</v>
      </c>
      <c r="O128" s="37">
        <f t="shared" si="122"/>
        <v>10</v>
      </c>
      <c r="P128" s="26">
        <f t="shared" si="123"/>
        <v>30</v>
      </c>
      <c r="Q128" s="14">
        <v>1</v>
      </c>
      <c r="R128" s="109">
        <f t="shared" si="127"/>
        <v>0.66666666666666663</v>
      </c>
      <c r="S128" s="110">
        <f t="shared" si="128"/>
        <v>0.33333333333333331</v>
      </c>
      <c r="T128" s="61">
        <f t="shared" si="124"/>
        <v>10</v>
      </c>
      <c r="U128" s="68">
        <f t="shared" si="125"/>
        <v>0.5</v>
      </c>
      <c r="V128" s="62"/>
      <c r="W128" s="37" t="str">
        <f t="shared" si="126"/>
        <v/>
      </c>
      <c r="X128" s="26" t="s">
        <v>188</v>
      </c>
      <c r="Y128" s="26"/>
      <c r="Z128" s="3"/>
    </row>
    <row r="129" spans="2:26" s="358" customFormat="1" ht="26" x14ac:dyDescent="0.15">
      <c r="B129" s="453">
        <v>8</v>
      </c>
      <c r="C129" s="499" t="s">
        <v>128</v>
      </c>
      <c r="D129" s="434" t="s">
        <v>129</v>
      </c>
      <c r="E129" s="440"/>
      <c r="F129" s="441"/>
      <c r="G129" s="356">
        <v>20</v>
      </c>
      <c r="H129" s="356"/>
      <c r="I129" s="356"/>
      <c r="J129" s="356"/>
      <c r="K129" s="356"/>
      <c r="L129" s="356"/>
      <c r="M129" s="492"/>
      <c r="N129" s="439">
        <f t="shared" si="121"/>
        <v>20</v>
      </c>
      <c r="O129" s="356">
        <f t="shared" si="122"/>
        <v>70</v>
      </c>
      <c r="P129" s="440">
        <f t="shared" si="123"/>
        <v>90</v>
      </c>
      <c r="Q129" s="441">
        <v>3</v>
      </c>
      <c r="R129" s="442">
        <f t="shared" si="127"/>
        <v>0.66666666666666663</v>
      </c>
      <c r="S129" s="443">
        <f t="shared" si="128"/>
        <v>2.3333333333333335</v>
      </c>
      <c r="T129" s="458">
        <f t="shared" si="124"/>
        <v>20</v>
      </c>
      <c r="U129" s="493">
        <f t="shared" si="125"/>
        <v>3</v>
      </c>
      <c r="V129" s="494"/>
      <c r="W129" s="356" t="str">
        <f t="shared" si="126"/>
        <v/>
      </c>
      <c r="X129" s="530" t="s">
        <v>236</v>
      </c>
      <c r="Y129" s="128"/>
      <c r="Z129" s="515"/>
    </row>
    <row r="130" spans="2:26" ht="26" x14ac:dyDescent="0.15">
      <c r="B130" s="7">
        <v>8</v>
      </c>
      <c r="C130" s="59" t="s">
        <v>130</v>
      </c>
      <c r="D130" s="248" t="s">
        <v>129</v>
      </c>
      <c r="E130" s="26"/>
      <c r="F130" s="14"/>
      <c r="G130" s="37"/>
      <c r="H130" s="37"/>
      <c r="I130" s="37"/>
      <c r="J130" s="37">
        <v>15</v>
      </c>
      <c r="K130" s="37"/>
      <c r="L130" s="37"/>
      <c r="M130" s="15"/>
      <c r="N130" s="60">
        <f t="shared" si="121"/>
        <v>15</v>
      </c>
      <c r="O130" s="37">
        <f t="shared" si="122"/>
        <v>165</v>
      </c>
      <c r="P130" s="26">
        <f t="shared" si="123"/>
        <v>180</v>
      </c>
      <c r="Q130" s="14">
        <v>6</v>
      </c>
      <c r="R130" s="109">
        <f t="shared" si="127"/>
        <v>0.5</v>
      </c>
      <c r="S130" s="110">
        <f t="shared" si="128"/>
        <v>5.5</v>
      </c>
      <c r="T130" s="61">
        <f t="shared" si="124"/>
        <v>15</v>
      </c>
      <c r="U130" s="68">
        <f t="shared" si="125"/>
        <v>6</v>
      </c>
      <c r="V130" s="62"/>
      <c r="W130" s="37" t="str">
        <f t="shared" si="126"/>
        <v/>
      </c>
      <c r="X130" s="26" t="str">
        <f t="shared" si="129"/>
        <v>Z/o</v>
      </c>
      <c r="Y130" s="26"/>
      <c r="Z130" s="3"/>
    </row>
    <row r="131" spans="2:26" ht="26" x14ac:dyDescent="0.15">
      <c r="B131" s="7">
        <v>8</v>
      </c>
      <c r="C131" s="59" t="s">
        <v>112</v>
      </c>
      <c r="D131" s="248" t="s">
        <v>62</v>
      </c>
      <c r="E131" s="26"/>
      <c r="F131" s="14"/>
      <c r="G131" s="37"/>
      <c r="H131" s="37"/>
      <c r="I131" s="37"/>
      <c r="J131" s="37"/>
      <c r="K131" s="37"/>
      <c r="L131" s="37"/>
      <c r="M131" s="15">
        <v>200</v>
      </c>
      <c r="N131" s="60">
        <f t="shared" si="121"/>
        <v>200</v>
      </c>
      <c r="O131" s="37">
        <f t="shared" si="122"/>
        <v>10</v>
      </c>
      <c r="P131" s="26">
        <f t="shared" si="123"/>
        <v>210</v>
      </c>
      <c r="Q131" s="14">
        <v>7</v>
      </c>
      <c r="R131" s="109">
        <f>N131/P131*Q131</f>
        <v>6.6666666666666661</v>
      </c>
      <c r="S131" s="110">
        <f>O131/P131*Q131</f>
        <v>0.33333333333333331</v>
      </c>
      <c r="T131" s="61">
        <f t="shared" si="124"/>
        <v>200</v>
      </c>
      <c r="U131" s="68">
        <f t="shared" si="125"/>
        <v>7</v>
      </c>
      <c r="V131" s="62"/>
      <c r="W131" s="37" t="str">
        <f t="shared" si="126"/>
        <v/>
      </c>
      <c r="X131" s="26" t="s">
        <v>189</v>
      </c>
      <c r="Y131" s="26"/>
      <c r="Z131" s="3"/>
    </row>
    <row r="132" spans="2:26" ht="52" x14ac:dyDescent="0.15">
      <c r="B132" s="7">
        <v>8</v>
      </c>
      <c r="C132" s="59" t="s">
        <v>131</v>
      </c>
      <c r="D132" s="248" t="s">
        <v>83</v>
      </c>
      <c r="E132" s="26"/>
      <c r="F132" s="14">
        <v>10</v>
      </c>
      <c r="G132" s="37">
        <v>10</v>
      </c>
      <c r="H132" s="37"/>
      <c r="I132" s="37"/>
      <c r="J132" s="37"/>
      <c r="K132" s="37">
        <v>20</v>
      </c>
      <c r="L132" s="37"/>
      <c r="M132" s="15"/>
      <c r="N132" s="60">
        <f t="shared" si="121"/>
        <v>40</v>
      </c>
      <c r="O132" s="37">
        <f t="shared" ref="O132:O133" si="130">P132-N132</f>
        <v>20</v>
      </c>
      <c r="P132" s="26">
        <f t="shared" ref="P132:P133" si="131">Q132*30</f>
        <v>60</v>
      </c>
      <c r="Q132" s="14">
        <v>2</v>
      </c>
      <c r="R132" s="109">
        <f t="shared" ref="R132:R133" si="132">N132/P132*Q132</f>
        <v>1.3333333333333333</v>
      </c>
      <c r="S132" s="110">
        <f t="shared" ref="S132:S133" si="133">O132/P132*Q132</f>
        <v>0.66666666666666663</v>
      </c>
      <c r="T132" s="61">
        <f t="shared" si="124"/>
        <v>30</v>
      </c>
      <c r="U132" s="68">
        <f t="shared" si="125"/>
        <v>1.5</v>
      </c>
      <c r="V132" s="62"/>
      <c r="W132" s="37" t="str">
        <f t="shared" si="126"/>
        <v/>
      </c>
      <c r="X132" s="26" t="s">
        <v>195</v>
      </c>
      <c r="Y132" s="26">
        <v>10</v>
      </c>
      <c r="Z132" s="3">
        <v>0.5</v>
      </c>
    </row>
    <row r="133" spans="2:26" ht="39" x14ac:dyDescent="0.15">
      <c r="B133" s="7">
        <v>8</v>
      </c>
      <c r="C133" s="59" t="s">
        <v>132</v>
      </c>
      <c r="D133" s="248" t="s">
        <v>83</v>
      </c>
      <c r="E133" s="26"/>
      <c r="F133" s="14">
        <v>14</v>
      </c>
      <c r="G133" s="37"/>
      <c r="H133" s="37"/>
      <c r="I133" s="37"/>
      <c r="J133" s="37"/>
      <c r="K133" s="37">
        <v>20</v>
      </c>
      <c r="L133" s="37"/>
      <c r="M133" s="15"/>
      <c r="N133" s="60">
        <f t="shared" si="121"/>
        <v>34</v>
      </c>
      <c r="O133" s="37">
        <f t="shared" si="130"/>
        <v>26</v>
      </c>
      <c r="P133" s="26">
        <f t="shared" si="131"/>
        <v>60</v>
      </c>
      <c r="Q133" s="14">
        <v>2</v>
      </c>
      <c r="R133" s="109">
        <f t="shared" si="132"/>
        <v>1.1333333333333333</v>
      </c>
      <c r="S133" s="110">
        <f t="shared" si="133"/>
        <v>0.8666666666666667</v>
      </c>
      <c r="T133" s="61">
        <f t="shared" si="124"/>
        <v>20</v>
      </c>
      <c r="U133" s="68">
        <f t="shared" si="125"/>
        <v>1.1764705882352942</v>
      </c>
      <c r="V133" s="62"/>
      <c r="W133" s="37" t="str">
        <f t="shared" si="126"/>
        <v/>
      </c>
      <c r="X133" s="26" t="str">
        <f t="shared" si="129"/>
        <v>E, Z/o</v>
      </c>
      <c r="Y133" s="26"/>
      <c r="Z133" s="3"/>
    </row>
    <row r="134" spans="2:26" ht="27" thickBot="1" x14ac:dyDescent="0.2">
      <c r="B134" s="9">
        <v>8</v>
      </c>
      <c r="C134" s="198" t="s">
        <v>133</v>
      </c>
      <c r="D134" s="284" t="s">
        <v>45</v>
      </c>
      <c r="E134" s="192"/>
      <c r="F134" s="53">
        <v>8</v>
      </c>
      <c r="G134" s="199">
        <v>10</v>
      </c>
      <c r="H134" s="199"/>
      <c r="I134" s="199"/>
      <c r="J134" s="199"/>
      <c r="K134" s="199"/>
      <c r="L134" s="199"/>
      <c r="M134" s="200"/>
      <c r="N134" s="201">
        <f t="shared" si="121"/>
        <v>18</v>
      </c>
      <c r="O134" s="199">
        <f t="shared" si="122"/>
        <v>12</v>
      </c>
      <c r="P134" s="192">
        <f t="shared" si="123"/>
        <v>30</v>
      </c>
      <c r="Q134" s="53">
        <v>1</v>
      </c>
      <c r="R134" s="194">
        <f>N134/P134*Q134</f>
        <v>0.6</v>
      </c>
      <c r="S134" s="195">
        <f>O134/P134*Q134</f>
        <v>0.4</v>
      </c>
      <c r="T134" s="196">
        <f t="shared" si="124"/>
        <v>10</v>
      </c>
      <c r="U134" s="202">
        <f t="shared" si="125"/>
        <v>0.55555555555555558</v>
      </c>
      <c r="V134" s="203"/>
      <c r="W134" s="199" t="str">
        <f t="shared" si="126"/>
        <v/>
      </c>
      <c r="X134" s="192" t="s">
        <v>188</v>
      </c>
      <c r="Y134" s="192"/>
    </row>
    <row r="135" spans="2:26" ht="15.75" customHeight="1" thickBot="1" x14ac:dyDescent="0.25">
      <c r="B135"/>
      <c r="D135" s="355">
        <v>0</v>
      </c>
      <c r="F135" s="389">
        <f>SUM(F125:F134)</f>
        <v>87</v>
      </c>
      <c r="G135" s="390">
        <f>SUM(G125:G134)</f>
        <v>55</v>
      </c>
      <c r="H135" s="390">
        <f>SUM(H125:H134)</f>
        <v>0</v>
      </c>
      <c r="I135" s="390">
        <f>SUM(I125:I134)</f>
        <v>0</v>
      </c>
      <c r="J135" s="390">
        <f t="shared" ref="J135:K135" si="134">SUM(J125:J134)</f>
        <v>15</v>
      </c>
      <c r="K135" s="390">
        <f t="shared" si="134"/>
        <v>130</v>
      </c>
      <c r="L135" s="390">
        <f t="shared" ref="L135:S135" si="135">SUM(L125:L134)</f>
        <v>0</v>
      </c>
      <c r="M135" s="390">
        <f t="shared" si="135"/>
        <v>200</v>
      </c>
      <c r="N135" s="156">
        <f t="shared" si="135"/>
        <v>487</v>
      </c>
      <c r="O135" s="156">
        <f t="shared" si="135"/>
        <v>413</v>
      </c>
      <c r="P135" s="157">
        <f t="shared" si="135"/>
        <v>900</v>
      </c>
      <c r="Q135" s="158">
        <f t="shared" si="135"/>
        <v>30</v>
      </c>
      <c r="R135" s="159">
        <f t="shared" si="135"/>
        <v>16.233333333333334</v>
      </c>
      <c r="S135" s="160">
        <f t="shared" si="135"/>
        <v>13.766666666666667</v>
      </c>
      <c r="T135" s="159">
        <f>SUM(T123:T134)</f>
        <v>400</v>
      </c>
      <c r="U135" s="159">
        <f>SUM(U125:U134)</f>
        <v>25.18202614379085</v>
      </c>
      <c r="V135" s="161">
        <f>COUNTA(V125:V134)</f>
        <v>0</v>
      </c>
      <c r="W135" s="161">
        <f>SUM(W125:W134)</f>
        <v>0</v>
      </c>
      <c r="X135" s="161">
        <f>SUM(X125:X134)</f>
        <v>0</v>
      </c>
      <c r="Y135" s="525">
        <f>SUM(Y125:Y134)</f>
        <v>55</v>
      </c>
      <c r="Z135" s="525">
        <f>SUM(Z125:Z134)</f>
        <v>2.8</v>
      </c>
    </row>
    <row r="136" spans="2:26" ht="15" customHeight="1" thickBot="1" x14ac:dyDescent="0.2">
      <c r="D136" s="311">
        <v>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R136" s="559">
        <f>SUM(R135:S135)</f>
        <v>30</v>
      </c>
      <c r="S136" s="560"/>
      <c r="T136" s="12"/>
      <c r="U136" s="63"/>
      <c r="V136" s="6"/>
      <c r="W136" s="6"/>
    </row>
    <row r="137" spans="2:26" ht="15" customHeight="1" thickBot="1" x14ac:dyDescent="0.2">
      <c r="D137" s="312">
        <v>0</v>
      </c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R137" s="63"/>
      <c r="S137" s="63"/>
      <c r="T137" s="12"/>
      <c r="U137" s="63"/>
      <c r="V137" s="6"/>
      <c r="W137" s="6"/>
    </row>
    <row r="138" spans="2:26" s="358" customFormat="1" ht="13" x14ac:dyDescent="0.15">
      <c r="B138" s="469">
        <v>9</v>
      </c>
      <c r="C138" s="470" t="s">
        <v>134</v>
      </c>
      <c r="D138" s="471" t="s">
        <v>25</v>
      </c>
      <c r="E138" s="362"/>
      <c r="F138" s="472">
        <v>15</v>
      </c>
      <c r="G138" s="473"/>
      <c r="H138" s="473"/>
      <c r="I138" s="473"/>
      <c r="J138" s="473"/>
      <c r="K138" s="473"/>
      <c r="L138" s="473"/>
      <c r="M138" s="474"/>
      <c r="N138" s="475">
        <f t="shared" ref="N138:N150" si="136">SUM(F138:M138)</f>
        <v>15</v>
      </c>
      <c r="O138" s="476">
        <f t="shared" ref="O138:O150" si="137">P138-N138</f>
        <v>15</v>
      </c>
      <c r="P138" s="477">
        <f t="shared" ref="P138:P150" si="138">Q138*30</f>
        <v>30</v>
      </c>
      <c r="Q138" s="472">
        <v>1</v>
      </c>
      <c r="R138" s="478">
        <f>N138/P138*Q138</f>
        <v>0.5</v>
      </c>
      <c r="S138" s="479">
        <f>O138/P138*Q138</f>
        <v>0.5</v>
      </c>
      <c r="T138" s="480" t="str">
        <f t="shared" ref="T138:T150" si="139">IF(SUM(G138:M138)&gt;0,SUM(G138:M138),"")</f>
        <v/>
      </c>
      <c r="U138" s="481" t="str">
        <f t="shared" ref="U138:U150" si="140">IF(SUM(G138:M138)&gt;0,T138/N138*Q138,"")</f>
        <v/>
      </c>
      <c r="V138" s="482"/>
      <c r="W138" s="476" t="str">
        <f t="shared" ref="W138:W150" si="141">IF(V138="DW",Q138,"")</f>
        <v/>
      </c>
      <c r="X138" s="142" t="s">
        <v>189</v>
      </c>
      <c r="Y138" s="3">
        <v>15</v>
      </c>
      <c r="Z138" s="3">
        <v>1</v>
      </c>
    </row>
    <row r="139" spans="2:26" ht="52" x14ac:dyDescent="0.15">
      <c r="B139" s="14">
        <v>9</v>
      </c>
      <c r="C139" s="3" t="s">
        <v>135</v>
      </c>
      <c r="D139" s="225" t="s">
        <v>83</v>
      </c>
      <c r="E139" s="24"/>
      <c r="F139" s="7">
        <v>25</v>
      </c>
      <c r="G139" s="4">
        <v>25</v>
      </c>
      <c r="H139" s="4"/>
      <c r="I139" s="4"/>
      <c r="J139" s="4"/>
      <c r="K139" s="4">
        <v>35</v>
      </c>
      <c r="L139" s="4"/>
      <c r="M139" s="8"/>
      <c r="N139" s="25">
        <f t="shared" si="136"/>
        <v>85</v>
      </c>
      <c r="O139" s="4">
        <f t="shared" si="137"/>
        <v>65</v>
      </c>
      <c r="P139" s="24">
        <f t="shared" si="138"/>
        <v>150</v>
      </c>
      <c r="Q139" s="7">
        <v>5</v>
      </c>
      <c r="R139" s="117">
        <f t="shared" ref="R139:R143" si="142">N139/P139*Q139</f>
        <v>2.833333333333333</v>
      </c>
      <c r="S139" s="118">
        <f t="shared" ref="S139:S143" si="143">O139/P139*Q139</f>
        <v>2.166666666666667</v>
      </c>
      <c r="T139" s="38">
        <f t="shared" si="139"/>
        <v>60</v>
      </c>
      <c r="U139" s="64">
        <f t="shared" si="140"/>
        <v>3.5294117647058827</v>
      </c>
      <c r="V139" s="34"/>
      <c r="W139" s="4" t="str">
        <f t="shared" si="141"/>
        <v/>
      </c>
      <c r="X139" s="24" t="s">
        <v>194</v>
      </c>
      <c r="Y139" s="3">
        <v>25</v>
      </c>
      <c r="Z139" s="3">
        <v>1</v>
      </c>
    </row>
    <row r="140" spans="2:26" ht="52" x14ac:dyDescent="0.15">
      <c r="B140" s="7">
        <v>9</v>
      </c>
      <c r="C140" s="59" t="s">
        <v>136</v>
      </c>
      <c r="D140" s="225" t="s">
        <v>83</v>
      </c>
      <c r="E140" s="26"/>
      <c r="F140" s="14">
        <v>23</v>
      </c>
      <c r="G140" s="37">
        <v>20</v>
      </c>
      <c r="H140" s="37"/>
      <c r="I140" s="37"/>
      <c r="J140" s="37"/>
      <c r="K140" s="37">
        <v>25</v>
      </c>
      <c r="L140" s="37"/>
      <c r="M140" s="15"/>
      <c r="N140" s="60">
        <f t="shared" si="136"/>
        <v>68</v>
      </c>
      <c r="O140" s="37">
        <f t="shared" si="137"/>
        <v>52</v>
      </c>
      <c r="P140" s="26">
        <f t="shared" si="138"/>
        <v>120</v>
      </c>
      <c r="Q140" s="14">
        <v>4</v>
      </c>
      <c r="R140" s="109">
        <f t="shared" si="142"/>
        <v>2.2666666666666666</v>
      </c>
      <c r="S140" s="110">
        <f t="shared" si="143"/>
        <v>1.7333333333333334</v>
      </c>
      <c r="T140" s="61">
        <f t="shared" si="139"/>
        <v>45</v>
      </c>
      <c r="U140" s="68">
        <f t="shared" si="140"/>
        <v>2.6470588235294117</v>
      </c>
      <c r="V140" s="62"/>
      <c r="W140" s="37" t="str">
        <f t="shared" si="141"/>
        <v/>
      </c>
      <c r="X140" s="26" t="s">
        <v>194</v>
      </c>
      <c r="Y140" s="3">
        <v>23</v>
      </c>
      <c r="Z140" s="3">
        <v>1.3</v>
      </c>
    </row>
    <row r="141" spans="2:26" ht="26" x14ac:dyDescent="0.15">
      <c r="B141" s="7">
        <v>9</v>
      </c>
      <c r="C141" s="59" t="s">
        <v>137</v>
      </c>
      <c r="D141" s="225" t="s">
        <v>45</v>
      </c>
      <c r="E141" s="26"/>
      <c r="F141" s="14">
        <v>5</v>
      </c>
      <c r="G141" s="37"/>
      <c r="H141" s="37"/>
      <c r="I141" s="37"/>
      <c r="J141" s="37"/>
      <c r="K141" s="37">
        <v>15</v>
      </c>
      <c r="L141" s="37"/>
      <c r="M141" s="15"/>
      <c r="N141" s="60">
        <f t="shared" si="136"/>
        <v>20</v>
      </c>
      <c r="O141" s="37">
        <f t="shared" si="137"/>
        <v>10</v>
      </c>
      <c r="P141" s="26">
        <f t="shared" si="138"/>
        <v>30</v>
      </c>
      <c r="Q141" s="14">
        <v>1</v>
      </c>
      <c r="R141" s="109">
        <f t="shared" si="142"/>
        <v>0.66666666666666663</v>
      </c>
      <c r="S141" s="110">
        <f t="shared" si="143"/>
        <v>0.33333333333333331</v>
      </c>
      <c r="T141" s="61">
        <f t="shared" si="139"/>
        <v>15</v>
      </c>
      <c r="U141" s="68">
        <f t="shared" si="140"/>
        <v>0.75</v>
      </c>
      <c r="V141" s="62"/>
      <c r="W141" s="37" t="str">
        <f t="shared" si="141"/>
        <v/>
      </c>
      <c r="X141" s="26" t="s">
        <v>190</v>
      </c>
      <c r="Y141" s="3"/>
      <c r="Z141" s="3"/>
    </row>
    <row r="142" spans="2:26" s="10" customFormat="1" ht="13" x14ac:dyDescent="0.15">
      <c r="B142" s="126">
        <v>9</v>
      </c>
      <c r="C142" s="127" t="s">
        <v>138</v>
      </c>
      <c r="D142" s="255" t="s">
        <v>49</v>
      </c>
      <c r="E142" s="128"/>
      <c r="F142" s="129"/>
      <c r="G142" s="125"/>
      <c r="H142" s="125"/>
      <c r="I142" s="125">
        <v>20</v>
      </c>
      <c r="J142" s="125"/>
      <c r="K142" s="125"/>
      <c r="L142" s="125"/>
      <c r="M142" s="130"/>
      <c r="N142" s="131">
        <f t="shared" si="136"/>
        <v>20</v>
      </c>
      <c r="O142" s="125">
        <f t="shared" si="137"/>
        <v>10</v>
      </c>
      <c r="P142" s="128">
        <f t="shared" si="138"/>
        <v>30</v>
      </c>
      <c r="Q142" s="129">
        <v>1</v>
      </c>
      <c r="R142" s="132">
        <f t="shared" si="142"/>
        <v>0.66666666666666663</v>
      </c>
      <c r="S142" s="133">
        <f t="shared" si="143"/>
        <v>0.33333333333333331</v>
      </c>
      <c r="T142" s="134">
        <f t="shared" si="139"/>
        <v>20</v>
      </c>
      <c r="U142" s="135">
        <f t="shared" si="140"/>
        <v>1</v>
      </c>
      <c r="V142" s="136"/>
      <c r="W142" s="125" t="str">
        <f t="shared" si="141"/>
        <v/>
      </c>
      <c r="X142" s="128" t="str">
        <f t="shared" ref="X142:X143" si="144">IF(AND(F142&gt;0,(SUM(G142:L142)&gt;0)),"E, Z/o",
IF(AND(F142&gt;0,(SUM(G142:L142)=0)),"E",
IF(AND(F142=0,(SUM(G142:L142)&gt;0)),"Z/o",
IF(M142&gt;0,"Z/bo",""))))</f>
        <v>Z/o</v>
      </c>
      <c r="Y142" s="515"/>
      <c r="Z142" s="515"/>
    </row>
    <row r="143" spans="2:26" ht="26" x14ac:dyDescent="0.15">
      <c r="B143" s="7">
        <v>9</v>
      </c>
      <c r="C143" s="59" t="s">
        <v>130</v>
      </c>
      <c r="D143" s="225" t="s">
        <v>129</v>
      </c>
      <c r="E143" s="26"/>
      <c r="F143" s="14"/>
      <c r="G143" s="37"/>
      <c r="H143" s="37"/>
      <c r="I143" s="37"/>
      <c r="J143" s="37">
        <v>15</v>
      </c>
      <c r="K143" s="37"/>
      <c r="L143" s="37"/>
      <c r="M143" s="15"/>
      <c r="N143" s="60">
        <f t="shared" si="136"/>
        <v>15</v>
      </c>
      <c r="O143" s="37">
        <f t="shared" si="137"/>
        <v>165</v>
      </c>
      <c r="P143" s="26">
        <f t="shared" si="138"/>
        <v>180</v>
      </c>
      <c r="Q143" s="14">
        <v>6</v>
      </c>
      <c r="R143" s="109">
        <f t="shared" si="142"/>
        <v>0.5</v>
      </c>
      <c r="S143" s="110">
        <f t="shared" si="143"/>
        <v>5.5</v>
      </c>
      <c r="T143" s="61">
        <f t="shared" si="139"/>
        <v>15</v>
      </c>
      <c r="U143" s="68">
        <f t="shared" si="140"/>
        <v>6</v>
      </c>
      <c r="V143" s="62"/>
      <c r="W143" s="37" t="str">
        <f t="shared" si="141"/>
        <v/>
      </c>
      <c r="X143" s="26" t="str">
        <f t="shared" si="144"/>
        <v>Z/o</v>
      </c>
      <c r="Y143" s="3"/>
      <c r="Z143" s="3"/>
    </row>
    <row r="144" spans="2:26" ht="39" x14ac:dyDescent="0.15">
      <c r="B144" s="7">
        <v>9</v>
      </c>
      <c r="C144" s="59" t="s">
        <v>139</v>
      </c>
      <c r="D144" s="225" t="s">
        <v>49</v>
      </c>
      <c r="E144" s="26"/>
      <c r="F144" s="14">
        <v>20</v>
      </c>
      <c r="G144" s="37"/>
      <c r="H144" s="37"/>
      <c r="I144" s="37"/>
      <c r="J144" s="37"/>
      <c r="K144" s="37"/>
      <c r="L144" s="37"/>
      <c r="M144" s="15"/>
      <c r="N144" s="60">
        <f t="shared" si="136"/>
        <v>20</v>
      </c>
      <c r="O144" s="37">
        <f t="shared" si="137"/>
        <v>10</v>
      </c>
      <c r="P144" s="26">
        <f t="shared" si="138"/>
        <v>30</v>
      </c>
      <c r="Q144" s="14">
        <v>1</v>
      </c>
      <c r="R144" s="109">
        <f>N144/P144*Q144</f>
        <v>0.66666666666666663</v>
      </c>
      <c r="S144" s="110">
        <f>O144/P144*Q144</f>
        <v>0.33333333333333331</v>
      </c>
      <c r="T144" s="61" t="str">
        <f t="shared" si="139"/>
        <v/>
      </c>
      <c r="U144" s="68" t="str">
        <f t="shared" si="140"/>
        <v/>
      </c>
      <c r="V144" s="62"/>
      <c r="W144" s="37" t="str">
        <f t="shared" si="141"/>
        <v/>
      </c>
      <c r="X144" s="522" t="s">
        <v>52</v>
      </c>
      <c r="Y144" s="3">
        <v>20</v>
      </c>
      <c r="Z144" s="3">
        <v>1</v>
      </c>
    </row>
    <row r="145" spans="2:26" ht="52" x14ac:dyDescent="0.15">
      <c r="B145" s="7">
        <v>9</v>
      </c>
      <c r="C145" s="59" t="s">
        <v>140</v>
      </c>
      <c r="D145" s="225" t="s">
        <v>49</v>
      </c>
      <c r="E145" s="26"/>
      <c r="F145" s="14">
        <v>5</v>
      </c>
      <c r="G145" s="37">
        <v>12</v>
      </c>
      <c r="H145" s="37"/>
      <c r="I145" s="356"/>
      <c r="J145" s="37"/>
      <c r="K145" s="37"/>
      <c r="L145" s="37"/>
      <c r="M145" s="15"/>
      <c r="N145" s="60">
        <f t="shared" si="136"/>
        <v>17</v>
      </c>
      <c r="O145" s="37">
        <f t="shared" si="137"/>
        <v>8</v>
      </c>
      <c r="P145" s="26">
        <f>Q145*25</f>
        <v>25</v>
      </c>
      <c r="Q145" s="14">
        <v>1</v>
      </c>
      <c r="R145" s="109">
        <f t="shared" ref="R145:R149" si="145">N145/P145*Q145</f>
        <v>0.68</v>
      </c>
      <c r="S145" s="110">
        <f t="shared" ref="S145:S149" si="146">O145/P145*Q145</f>
        <v>0.32</v>
      </c>
      <c r="T145" s="61">
        <f t="shared" si="139"/>
        <v>12</v>
      </c>
      <c r="U145" s="68">
        <f t="shared" si="140"/>
        <v>0.70588235294117652</v>
      </c>
      <c r="V145" s="62" t="s">
        <v>51</v>
      </c>
      <c r="W145" s="37">
        <f t="shared" si="141"/>
        <v>1</v>
      </c>
      <c r="X145" s="26" t="s">
        <v>190</v>
      </c>
      <c r="Y145" s="3"/>
      <c r="Z145" s="3"/>
    </row>
    <row r="146" spans="2:26" ht="52" x14ac:dyDescent="0.15">
      <c r="B146" s="7">
        <v>9</v>
      </c>
      <c r="C146" s="59" t="s">
        <v>141</v>
      </c>
      <c r="D146" s="225" t="s">
        <v>49</v>
      </c>
      <c r="E146" s="26"/>
      <c r="F146" s="14">
        <v>10</v>
      </c>
      <c r="G146" s="37"/>
      <c r="H146" s="37"/>
      <c r="I146" s="37"/>
      <c r="J146" s="37"/>
      <c r="K146" s="37">
        <v>15</v>
      </c>
      <c r="L146" s="37"/>
      <c r="M146" s="15"/>
      <c r="N146" s="60">
        <f t="shared" si="136"/>
        <v>25</v>
      </c>
      <c r="O146" s="37">
        <f t="shared" ref="O146:O149" si="147">P146-N146</f>
        <v>5</v>
      </c>
      <c r="P146" s="26">
        <f t="shared" ref="P146:P149" si="148">Q146*30</f>
        <v>30</v>
      </c>
      <c r="Q146" s="14">
        <v>1</v>
      </c>
      <c r="R146" s="109">
        <f t="shared" si="145"/>
        <v>0.83333333333333337</v>
      </c>
      <c r="S146" s="110">
        <f t="shared" si="146"/>
        <v>0.16666666666666666</v>
      </c>
      <c r="T146" s="61">
        <f t="shared" si="139"/>
        <v>15</v>
      </c>
      <c r="U146" s="68">
        <f t="shared" si="140"/>
        <v>0.6</v>
      </c>
      <c r="V146" s="62" t="s">
        <v>51</v>
      </c>
      <c r="W146" s="37">
        <f t="shared" si="141"/>
        <v>1</v>
      </c>
      <c r="X146" s="26" t="s">
        <v>190</v>
      </c>
      <c r="Y146" s="3"/>
      <c r="Z146" s="3"/>
    </row>
    <row r="147" spans="2:26" ht="52" x14ac:dyDescent="0.15">
      <c r="B147" s="7">
        <v>9</v>
      </c>
      <c r="C147" s="59" t="s">
        <v>142</v>
      </c>
      <c r="D147" s="225" t="s">
        <v>83</v>
      </c>
      <c r="E147" s="26"/>
      <c r="F147" s="14">
        <v>23</v>
      </c>
      <c r="G147" s="37">
        <v>20</v>
      </c>
      <c r="H147" s="37"/>
      <c r="I147" s="37"/>
      <c r="J147" s="37"/>
      <c r="K147" s="37">
        <v>25</v>
      </c>
      <c r="L147" s="37"/>
      <c r="M147" s="15"/>
      <c r="N147" s="60">
        <f t="shared" si="136"/>
        <v>68</v>
      </c>
      <c r="O147" s="37">
        <f t="shared" si="147"/>
        <v>52</v>
      </c>
      <c r="P147" s="26">
        <f t="shared" si="148"/>
        <v>120</v>
      </c>
      <c r="Q147" s="14">
        <v>4</v>
      </c>
      <c r="R147" s="109">
        <f t="shared" si="145"/>
        <v>2.2666666666666666</v>
      </c>
      <c r="S147" s="110">
        <f t="shared" si="146"/>
        <v>1.7333333333333334</v>
      </c>
      <c r="T147" s="61">
        <f t="shared" si="139"/>
        <v>45</v>
      </c>
      <c r="U147" s="68">
        <f t="shared" si="140"/>
        <v>2.6470588235294117</v>
      </c>
      <c r="V147" s="62"/>
      <c r="W147" s="37" t="str">
        <f t="shared" si="141"/>
        <v/>
      </c>
      <c r="X147" s="26" t="s">
        <v>194</v>
      </c>
      <c r="Y147" s="3">
        <v>23</v>
      </c>
      <c r="Z147" s="3">
        <v>1</v>
      </c>
    </row>
    <row r="148" spans="2:26" ht="26" x14ac:dyDescent="0.15">
      <c r="B148" s="7">
        <v>9</v>
      </c>
      <c r="C148" s="59" t="s">
        <v>133</v>
      </c>
      <c r="D148" s="225" t="s">
        <v>45</v>
      </c>
      <c r="E148" s="26"/>
      <c r="F148" s="14">
        <v>20</v>
      </c>
      <c r="G148" s="37">
        <v>16</v>
      </c>
      <c r="H148" s="37"/>
      <c r="I148" s="37"/>
      <c r="J148" s="37"/>
      <c r="K148" s="37"/>
      <c r="L148" s="37"/>
      <c r="M148" s="15"/>
      <c r="N148" s="60">
        <f t="shared" si="136"/>
        <v>36</v>
      </c>
      <c r="O148" s="37">
        <f t="shared" si="147"/>
        <v>24</v>
      </c>
      <c r="P148" s="26">
        <f t="shared" si="148"/>
        <v>60</v>
      </c>
      <c r="Q148" s="14">
        <v>2</v>
      </c>
      <c r="R148" s="109">
        <f t="shared" si="145"/>
        <v>1.2</v>
      </c>
      <c r="S148" s="110">
        <f t="shared" si="146"/>
        <v>0.8</v>
      </c>
      <c r="T148" s="61">
        <f t="shared" si="139"/>
        <v>16</v>
      </c>
      <c r="U148" s="68">
        <f t="shared" si="140"/>
        <v>0.88888888888888884</v>
      </c>
      <c r="V148" s="62"/>
      <c r="W148" s="37" t="str">
        <f t="shared" si="141"/>
        <v/>
      </c>
      <c r="X148" s="26" t="s">
        <v>191</v>
      </c>
      <c r="Y148" s="3"/>
      <c r="Z148" s="3"/>
    </row>
    <row r="149" spans="2:26" ht="39" x14ac:dyDescent="0.15">
      <c r="B149" s="7">
        <v>9</v>
      </c>
      <c r="C149" s="59" t="s">
        <v>143</v>
      </c>
      <c r="D149" s="225" t="s">
        <v>49</v>
      </c>
      <c r="E149" s="26"/>
      <c r="F149" s="14">
        <v>7</v>
      </c>
      <c r="G149" s="37"/>
      <c r="H149" s="37"/>
      <c r="I149" s="37"/>
      <c r="J149" s="37"/>
      <c r="K149" s="37">
        <v>10</v>
      </c>
      <c r="L149" s="37"/>
      <c r="M149" s="15"/>
      <c r="N149" s="60">
        <f t="shared" si="136"/>
        <v>17</v>
      </c>
      <c r="O149" s="37">
        <f t="shared" si="147"/>
        <v>13</v>
      </c>
      <c r="P149" s="26">
        <f t="shared" si="148"/>
        <v>30</v>
      </c>
      <c r="Q149" s="14">
        <v>1</v>
      </c>
      <c r="R149" s="109">
        <f t="shared" si="145"/>
        <v>0.56666666666666665</v>
      </c>
      <c r="S149" s="110">
        <f t="shared" si="146"/>
        <v>0.43333333333333335</v>
      </c>
      <c r="T149" s="61">
        <f t="shared" si="139"/>
        <v>10</v>
      </c>
      <c r="U149" s="68">
        <f t="shared" si="140"/>
        <v>0.58823529411764708</v>
      </c>
      <c r="V149" s="62" t="s">
        <v>51</v>
      </c>
      <c r="W149" s="37">
        <f t="shared" si="141"/>
        <v>1</v>
      </c>
      <c r="X149" s="26" t="s">
        <v>190</v>
      </c>
      <c r="Y149" s="3"/>
      <c r="Z149" s="3"/>
    </row>
    <row r="150" spans="2:26" ht="27" thickBot="1" x14ac:dyDescent="0.2">
      <c r="B150" s="9">
        <v>9</v>
      </c>
      <c r="C150" s="198" t="s">
        <v>144</v>
      </c>
      <c r="D150" s="234" t="s">
        <v>49</v>
      </c>
      <c r="E150" s="192"/>
      <c r="F150" s="53"/>
      <c r="G150" s="199"/>
      <c r="H150" s="199"/>
      <c r="I150" s="199">
        <v>18</v>
      </c>
      <c r="J150" s="199"/>
      <c r="K150" s="199">
        <v>25</v>
      </c>
      <c r="L150" s="199"/>
      <c r="M150" s="200"/>
      <c r="N150" s="201">
        <f t="shared" si="136"/>
        <v>43</v>
      </c>
      <c r="O150" s="199">
        <f t="shared" si="137"/>
        <v>17</v>
      </c>
      <c r="P150" s="192">
        <f t="shared" si="138"/>
        <v>60</v>
      </c>
      <c r="Q150" s="53">
        <v>2</v>
      </c>
      <c r="R150" s="194">
        <f>N150/P150*Q150</f>
        <v>1.4333333333333333</v>
      </c>
      <c r="S150" s="195">
        <f>O150/P150*Q150</f>
        <v>0.56666666666666665</v>
      </c>
      <c r="T150" s="196">
        <f t="shared" si="139"/>
        <v>43</v>
      </c>
      <c r="U150" s="202">
        <f t="shared" si="140"/>
        <v>2</v>
      </c>
      <c r="V150" s="203"/>
      <c r="W150" s="199" t="str">
        <f t="shared" si="141"/>
        <v/>
      </c>
      <c r="X150" s="192" t="s">
        <v>190</v>
      </c>
      <c r="Y150" s="3"/>
      <c r="Z150" s="3"/>
    </row>
    <row r="151" spans="2:26" ht="15.75" customHeight="1" thickBot="1" x14ac:dyDescent="0.25">
      <c r="B151"/>
      <c r="D151" s="311">
        <v>0</v>
      </c>
      <c r="F151" s="389">
        <f t="shared" ref="F151:S151" si="149">SUM(F138:F150)</f>
        <v>153</v>
      </c>
      <c r="G151" s="390">
        <f t="shared" si="149"/>
        <v>93</v>
      </c>
      <c r="H151" s="390">
        <f t="shared" si="149"/>
        <v>0</v>
      </c>
      <c r="I151" s="390">
        <f t="shared" si="149"/>
        <v>38</v>
      </c>
      <c r="J151" s="390">
        <f t="shared" si="149"/>
        <v>15</v>
      </c>
      <c r="K151" s="390">
        <f t="shared" si="149"/>
        <v>150</v>
      </c>
      <c r="L151" s="390">
        <f t="shared" si="149"/>
        <v>0</v>
      </c>
      <c r="M151" s="390">
        <f t="shared" si="149"/>
        <v>0</v>
      </c>
      <c r="N151" s="156">
        <f t="shared" si="149"/>
        <v>449</v>
      </c>
      <c r="O151" s="156">
        <f t="shared" si="149"/>
        <v>446</v>
      </c>
      <c r="P151" s="157">
        <f t="shared" si="149"/>
        <v>895</v>
      </c>
      <c r="Q151" s="158">
        <f t="shared" si="149"/>
        <v>30</v>
      </c>
      <c r="R151" s="159">
        <f t="shared" si="149"/>
        <v>15.079999999999998</v>
      </c>
      <c r="S151" s="160">
        <f t="shared" si="149"/>
        <v>14.920000000000002</v>
      </c>
      <c r="T151" s="159">
        <f>SUM(T136:T150)</f>
        <v>296</v>
      </c>
      <c r="U151" s="159">
        <f>SUM(U138:U150)</f>
        <v>21.35653594771242</v>
      </c>
      <c r="V151" s="161">
        <f>COUNTA(V138:V150)</f>
        <v>3</v>
      </c>
      <c r="W151" s="161">
        <f>SUM(W138:W150)</f>
        <v>3</v>
      </c>
      <c r="X151" s="161">
        <f>SUM(X138:X150)</f>
        <v>0</v>
      </c>
      <c r="Y151" s="525">
        <f>SUM(Y138:Y150)</f>
        <v>106</v>
      </c>
      <c r="Z151" s="525">
        <f>SUM(Z138:Z150)</f>
        <v>5.3</v>
      </c>
    </row>
    <row r="152" spans="2:26" ht="15" customHeight="1" thickBot="1" x14ac:dyDescent="0.2">
      <c r="D152" s="311">
        <v>0</v>
      </c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R152" s="559">
        <f>SUM(R151:S151)</f>
        <v>30</v>
      </c>
      <c r="S152" s="560"/>
      <c r="T152" s="12"/>
      <c r="U152" s="63"/>
      <c r="V152" s="6"/>
      <c r="W152" s="6"/>
    </row>
    <row r="153" spans="2:26" ht="15" customHeight="1" thickBot="1" x14ac:dyDescent="0.2">
      <c r="D153" s="312">
        <v>0</v>
      </c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R153" s="212"/>
      <c r="S153" s="212"/>
      <c r="T153" s="12"/>
      <c r="U153" s="63"/>
      <c r="V153" s="6"/>
      <c r="W153" s="6"/>
    </row>
    <row r="154" spans="2:26" ht="52" x14ac:dyDescent="0.15">
      <c r="B154" s="13">
        <v>10</v>
      </c>
      <c r="C154" s="139" t="s">
        <v>145</v>
      </c>
      <c r="D154" s="243" t="s">
        <v>129</v>
      </c>
      <c r="E154" s="29"/>
      <c r="F154" s="143"/>
      <c r="G154" s="313"/>
      <c r="H154" s="313"/>
      <c r="I154" s="313"/>
      <c r="J154" s="313">
        <v>30</v>
      </c>
      <c r="K154" s="313"/>
      <c r="L154" s="313"/>
      <c r="M154" s="392"/>
      <c r="N154" s="141">
        <f>SUM(F154:M154)</f>
        <v>30</v>
      </c>
      <c r="O154" s="140">
        <f t="shared" ref="O154:O155" si="150">P154-N154</f>
        <v>270</v>
      </c>
      <c r="P154" s="142">
        <f t="shared" ref="P154:P155" si="151">Q154*30</f>
        <v>300</v>
      </c>
      <c r="Q154" s="143">
        <v>10</v>
      </c>
      <c r="R154" s="144">
        <f>N154/P154*Q154</f>
        <v>1</v>
      </c>
      <c r="S154" s="145">
        <f>O154/P154*Q154</f>
        <v>9</v>
      </c>
      <c r="T154" s="146">
        <f>IF(SUM(G154:M154)&gt;0,SUM(G154:M154),"")</f>
        <v>30</v>
      </c>
      <c r="U154" s="147">
        <f>IF(SUM(G154:M154)&gt;0,T154/N154*Q154,"")</f>
        <v>10</v>
      </c>
      <c r="V154" s="148"/>
      <c r="W154" s="140" t="str">
        <f>IF(V154="DW",Q154,"")</f>
        <v/>
      </c>
      <c r="X154" s="142" t="str">
        <f>IF(AND(F154&gt;0,(SUM(G154:L154)&gt;0)),"E, Z/o",
IF(AND(F154&gt;0,(SUM(G154:L154)=0)),"E",
IF(AND(F154=0,(SUM(G154:L154)&gt;0)),"Z/o",
IF(M154&gt;0,"Z/bo",""))))</f>
        <v>Z/o</v>
      </c>
    </row>
    <row r="155" spans="2:26" ht="40" thickBot="1" x14ac:dyDescent="0.2">
      <c r="B155" s="53">
        <v>10</v>
      </c>
      <c r="C155" s="198" t="s">
        <v>146</v>
      </c>
      <c r="D155" s="284" t="s">
        <v>62</v>
      </c>
      <c r="E155" s="192"/>
      <c r="F155" s="53"/>
      <c r="G155" s="199"/>
      <c r="H155" s="199"/>
      <c r="I155" s="199"/>
      <c r="J155" s="199"/>
      <c r="K155" s="199"/>
      <c r="L155" s="199"/>
      <c r="M155" s="200">
        <v>510</v>
      </c>
      <c r="N155" s="201">
        <f>SUM(F155:M155)</f>
        <v>510</v>
      </c>
      <c r="O155" s="199">
        <f t="shared" si="150"/>
        <v>90</v>
      </c>
      <c r="P155" s="192">
        <f t="shared" si="151"/>
        <v>600</v>
      </c>
      <c r="Q155" s="53">
        <v>20</v>
      </c>
      <c r="R155" s="194">
        <f>N155/P155*Q155</f>
        <v>17</v>
      </c>
      <c r="S155" s="195">
        <f>O155/P155*Q155</f>
        <v>3</v>
      </c>
      <c r="T155" s="196">
        <f>IF(SUM(G155:M155)&gt;0,SUM(G155:M155),"")</f>
        <v>510</v>
      </c>
      <c r="U155" s="202">
        <f>IF(SUM(G155:M155)&gt;0,T155/N155*Q155,"")</f>
        <v>20</v>
      </c>
      <c r="V155" s="203"/>
      <c r="W155" s="199" t="str">
        <f>IF(V155="DW",Q155,"")</f>
        <v/>
      </c>
      <c r="X155" s="192" t="s">
        <v>189</v>
      </c>
    </row>
    <row r="156" spans="2:26" ht="15.75" customHeight="1" thickBot="1" x14ac:dyDescent="0.25">
      <c r="B156"/>
      <c r="C156" s="1" t="s">
        <v>238</v>
      </c>
      <c r="F156" s="389">
        <f t="shared" ref="F156:S156" si="152">SUM(F154:F155)</f>
        <v>0</v>
      </c>
      <c r="G156" s="390">
        <f t="shared" si="152"/>
        <v>0</v>
      </c>
      <c r="H156" s="390">
        <f t="shared" si="152"/>
        <v>0</v>
      </c>
      <c r="I156" s="390">
        <f t="shared" si="152"/>
        <v>0</v>
      </c>
      <c r="J156" s="390">
        <f t="shared" si="152"/>
        <v>30</v>
      </c>
      <c r="K156" s="390">
        <f t="shared" si="152"/>
        <v>0</v>
      </c>
      <c r="L156" s="390">
        <f t="shared" si="152"/>
        <v>0</v>
      </c>
      <c r="M156" s="390">
        <f t="shared" si="152"/>
        <v>510</v>
      </c>
      <c r="N156" s="156">
        <f t="shared" si="152"/>
        <v>540</v>
      </c>
      <c r="O156" s="156">
        <f t="shared" si="152"/>
        <v>360</v>
      </c>
      <c r="P156" s="157">
        <f t="shared" si="152"/>
        <v>900</v>
      </c>
      <c r="Q156" s="158">
        <f t="shared" si="152"/>
        <v>30</v>
      </c>
      <c r="R156" s="159">
        <f t="shared" si="152"/>
        <v>18</v>
      </c>
      <c r="S156" s="160">
        <f t="shared" si="152"/>
        <v>12</v>
      </c>
      <c r="T156" s="159">
        <f>SUM(T154:T155)</f>
        <v>540</v>
      </c>
      <c r="U156" s="159">
        <f>SUM(U154:U155)</f>
        <v>30</v>
      </c>
      <c r="V156" s="161">
        <f>COUNTA(V154:V155)</f>
        <v>0</v>
      </c>
      <c r="W156" s="161">
        <f>SUM(W154:W155)</f>
        <v>0</v>
      </c>
      <c r="X156" s="161">
        <f>SUM(X154:X155)</f>
        <v>0</v>
      </c>
      <c r="Y156" s="525">
        <f>SUM(Y28,Y45,Y63,Y77,Y93,Y107,Y122,Y135,Y151)</f>
        <v>597</v>
      </c>
      <c r="Z156" s="525">
        <f>SUM(Z28,Z45,Z63,Z77,Z93,Z107,Z122,Z135,Z151)</f>
        <v>31.700000000000003</v>
      </c>
    </row>
    <row r="157" spans="2:26" ht="13" thickBot="1" x14ac:dyDescent="0.2"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R157" s="559">
        <f>SUM(R156:S156)</f>
        <v>30</v>
      </c>
      <c r="S157" s="560"/>
      <c r="T157" s="12"/>
      <c r="U157" s="63"/>
      <c r="V157" s="6"/>
      <c r="W157" s="6"/>
    </row>
    <row r="158" spans="2:26" ht="13" thickBot="1" x14ac:dyDescent="0.2"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12"/>
      <c r="R158" s="12"/>
      <c r="S158" s="12"/>
      <c r="T158" s="12"/>
      <c r="U158" s="63"/>
      <c r="V158" s="6"/>
      <c r="W158" s="6"/>
    </row>
    <row r="159" spans="2:26" x14ac:dyDescent="0.15">
      <c r="E159" s="565" t="s">
        <v>147</v>
      </c>
      <c r="F159" s="162">
        <f t="shared" ref="F159:U159" si="153">SUM(F28,F45,F63,F77,F93,F107,F122,F135,F151,F156)</f>
        <v>1479</v>
      </c>
      <c r="G159" s="162">
        <f t="shared" si="153"/>
        <v>728</v>
      </c>
      <c r="H159" s="162">
        <f t="shared" si="153"/>
        <v>90</v>
      </c>
      <c r="I159" s="162">
        <f t="shared" si="153"/>
        <v>66</v>
      </c>
      <c r="J159" s="162">
        <f t="shared" si="153"/>
        <v>60</v>
      </c>
      <c r="K159" s="162">
        <f t="shared" si="153"/>
        <v>1242</v>
      </c>
      <c r="L159" s="162">
        <f t="shared" si="153"/>
        <v>150</v>
      </c>
      <c r="M159" s="162">
        <f t="shared" si="153"/>
        <v>1560</v>
      </c>
      <c r="N159" s="162">
        <f t="shared" si="153"/>
        <v>5375</v>
      </c>
      <c r="O159" s="162">
        <f t="shared" si="153"/>
        <v>3585</v>
      </c>
      <c r="P159" s="543">
        <f t="shared" si="153"/>
        <v>8865</v>
      </c>
      <c r="Q159" s="543">
        <f t="shared" si="153"/>
        <v>300</v>
      </c>
      <c r="R159" s="163">
        <f t="shared" si="153"/>
        <v>177.79333333333329</v>
      </c>
      <c r="S159" s="163">
        <f t="shared" si="153"/>
        <v>122.20666666666668</v>
      </c>
      <c r="T159" s="569">
        <f>SUM(T28,T45,T63,T77,T93,T107,T122,T135,T151,T156)</f>
        <v>3836</v>
      </c>
      <c r="U159" s="164">
        <f t="shared" si="153"/>
        <v>209.88451573501106</v>
      </c>
      <c r="V159" s="6"/>
      <c r="W159" s="532">
        <f>SUM(W28,W45,W63,W77,W93,W107,W122,W135,W151,W156)</f>
        <v>20</v>
      </c>
    </row>
    <row r="160" spans="2:26" ht="15" customHeight="1" x14ac:dyDescent="0.15">
      <c r="C160" s="11"/>
      <c r="E160" s="566"/>
      <c r="F160" s="556">
        <f>SUM(F159:M159)</f>
        <v>5375</v>
      </c>
      <c r="G160" s="556"/>
      <c r="H160" s="556"/>
      <c r="I160" s="556"/>
      <c r="J160" s="556"/>
      <c r="K160" s="556"/>
      <c r="L160" s="556"/>
      <c r="M160" s="556"/>
      <c r="N160" s="556">
        <f>SUM(N159:O159)</f>
        <v>8960</v>
      </c>
      <c r="O160" s="556"/>
      <c r="P160" s="556"/>
      <c r="Q160" s="556"/>
      <c r="R160" s="555">
        <f>SUM(R159:S159)</f>
        <v>300</v>
      </c>
      <c r="S160" s="556"/>
      <c r="T160" s="570"/>
      <c r="U160" s="563">
        <f>U159/Q159</f>
        <v>0.69961505245003686</v>
      </c>
      <c r="V160" s="6"/>
      <c r="W160" s="533"/>
    </row>
    <row r="161" spans="5:23" ht="15" customHeight="1" thickBot="1" x14ac:dyDescent="0.2">
      <c r="E161" s="567"/>
      <c r="F161" s="568"/>
      <c r="G161" s="568"/>
      <c r="H161" s="568"/>
      <c r="I161" s="568"/>
      <c r="J161" s="568"/>
      <c r="K161" s="568"/>
      <c r="L161" s="568"/>
      <c r="M161" s="568"/>
      <c r="N161" s="568"/>
      <c r="O161" s="568"/>
      <c r="P161" s="568"/>
      <c r="Q161" s="568"/>
      <c r="R161" s="165">
        <f>R159/R160</f>
        <v>0.59264444444444431</v>
      </c>
      <c r="S161" s="165">
        <f>S159/R160</f>
        <v>0.40735555555555558</v>
      </c>
      <c r="T161" s="571"/>
      <c r="U161" s="564"/>
      <c r="V161" s="6"/>
      <c r="W161" s="402">
        <f>W159/Q159</f>
        <v>6.6666666666666666E-2</v>
      </c>
    </row>
  </sheetData>
  <autoFilter ref="B2:X157" xr:uid="{00000000-0009-0000-0000-000000000000}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36">
    <mergeCell ref="R136:S136"/>
    <mergeCell ref="R152:S152"/>
    <mergeCell ref="R157:S157"/>
    <mergeCell ref="R94:S94"/>
    <mergeCell ref="R108:S108"/>
    <mergeCell ref="R123:S123"/>
    <mergeCell ref="U160:U161"/>
    <mergeCell ref="E159:E161"/>
    <mergeCell ref="F160:M161"/>
    <mergeCell ref="N160:O161"/>
    <mergeCell ref="P159:P161"/>
    <mergeCell ref="Q159:Q161"/>
    <mergeCell ref="T159:T161"/>
    <mergeCell ref="U2:U3"/>
    <mergeCell ref="V2:V3"/>
    <mergeCell ref="R78:S78"/>
    <mergeCell ref="R64:S64"/>
    <mergeCell ref="W2:W3"/>
    <mergeCell ref="R46:S46"/>
    <mergeCell ref="T2:T3"/>
    <mergeCell ref="B1:X1"/>
    <mergeCell ref="W159:W160"/>
    <mergeCell ref="B2:B3"/>
    <mergeCell ref="C2:C3"/>
    <mergeCell ref="R29:S29"/>
    <mergeCell ref="D2:D3"/>
    <mergeCell ref="F2:M2"/>
    <mergeCell ref="P2:P3"/>
    <mergeCell ref="Q2:Q3"/>
    <mergeCell ref="N2:N3"/>
    <mergeCell ref="O2:O3"/>
    <mergeCell ref="R2:R3"/>
    <mergeCell ref="S2:S3"/>
    <mergeCell ref="R160:S160"/>
    <mergeCell ref="E2:E3"/>
    <mergeCell ref="X2:X3"/>
  </mergeCells>
  <phoneticPr fontId="30" type="noConversion"/>
  <conditionalFormatting sqref="O1:O1048576">
    <cfRule type="cellIs" dxfId="16" priority="1" operator="lessThan">
      <formula>0</formula>
    </cfRule>
  </conditionalFormatting>
  <dataValidations count="1">
    <dataValidation type="custom" errorStyle="warning" allowBlank="1" showInputMessage="1" showErrorMessage="1" errorTitle="Zagrożona integralność arkusza" error="Zaznaczona komórka zawiera formułę, która powinna automatycznie obliczyć wskazaną wartość. Czy jesteś pewien, że chcesz ją zmienić?_x000a_Uwaga: Część komórek bazuje na wartości z arkusza &quot;Stacjonarne&quot;" sqref="T2:U3" xr:uid="{00000000-0002-0000-0000-000000000000}">
      <formula1>_xlfn.ISFORMULA(T2)</formula1>
    </dataValidation>
  </dataValidations>
  <printOptions horizontalCentered="1"/>
  <pageMargins left="0.31496062992125984" right="0.31496062992125984" top="1.2204724409448819" bottom="0.15748031496062992" header="0.31496062992125984" footer="0.31496062992125984"/>
  <pageSetup paperSize="9" scale="56" fitToHeight="0" orientation="landscape" r:id="rId1"/>
  <headerFooter>
    <oddHeader>&amp;C&amp;G</oddHeader>
    <oddFooter>&amp;R&amp;10 &amp;D
&amp;T</oddFooter>
  </headerFooter>
  <colBreaks count="1" manualBreakCount="1">
    <brk id="24" max="1048575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159"/>
  <sheetViews>
    <sheetView zoomScale="90" zoomScaleNormal="90" zoomScaleSheetLayoutView="80" workbookViewId="0">
      <pane xSplit="3" ySplit="3" topLeftCell="D147" activePane="bottomRight" state="frozen"/>
      <selection pane="topRight" activeCell="C1" sqref="C1"/>
      <selection pane="bottomLeft" activeCell="A6" sqref="A6"/>
      <selection pane="bottomRight" activeCell="Y160" sqref="Y160"/>
    </sheetView>
  </sheetViews>
  <sheetFormatPr baseColWidth="10" defaultColWidth="8.6640625" defaultRowHeight="12" x14ac:dyDescent="0.15"/>
  <cols>
    <col min="1" max="1" width="4.33203125" style="1" customWidth="1"/>
    <col min="2" max="2" width="4" style="1" customWidth="1"/>
    <col min="3" max="3" width="32.33203125" style="1" customWidth="1"/>
    <col min="4" max="4" width="8.6640625" style="1" customWidth="1"/>
    <col min="5" max="5" width="5.5" style="1" customWidth="1"/>
    <col min="6" max="6" width="6.83203125" style="1" customWidth="1"/>
    <col min="7" max="7" width="4.83203125" style="1" customWidth="1"/>
    <col min="8" max="8" width="3.6640625" style="1" customWidth="1"/>
    <col min="9" max="10" width="3.83203125" style="1" customWidth="1"/>
    <col min="11" max="11" width="4.83203125" style="1" customWidth="1"/>
    <col min="12" max="12" width="4" style="1" customWidth="1"/>
    <col min="13" max="13" width="4.83203125" style="1" customWidth="1"/>
    <col min="14" max="14" width="6" style="1" customWidth="1"/>
    <col min="15" max="15" width="5.5" style="1" customWidth="1"/>
    <col min="16" max="16" width="6.33203125" style="1" customWidth="1"/>
    <col min="17" max="17" width="5.1640625" style="1" customWidth="1"/>
    <col min="18" max="18" width="6.6640625" style="1" customWidth="1"/>
    <col min="19" max="19" width="5.83203125" style="1" customWidth="1"/>
    <col min="20" max="20" width="6.1640625" style="1" customWidth="1"/>
    <col min="21" max="21" width="6.33203125" style="1" customWidth="1"/>
    <col min="22" max="22" width="3.83203125" style="1" customWidth="1"/>
    <col min="23" max="23" width="4.1640625" style="1" customWidth="1"/>
    <col min="24" max="24" width="8.6640625" style="1"/>
    <col min="25" max="25" width="17.6640625" style="503" customWidth="1"/>
    <col min="26" max="26" width="8.6640625" style="505"/>
    <col min="27" max="16384" width="8.6640625" style="1"/>
  </cols>
  <sheetData>
    <row r="1" spans="1:26" ht="61.25" customHeight="1" thickBot="1" x14ac:dyDescent="0.2">
      <c r="B1" s="531" t="s">
        <v>148</v>
      </c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  <c r="T1" s="531"/>
      <c r="U1" s="531"/>
      <c r="V1" s="531"/>
      <c r="W1" s="531"/>
      <c r="X1" s="531"/>
      <c r="Y1" s="502"/>
      <c r="Z1" s="504"/>
    </row>
    <row r="2" spans="1:26" ht="24.75" customHeight="1" x14ac:dyDescent="0.15">
      <c r="B2" s="534" t="s">
        <v>0</v>
      </c>
      <c r="C2" s="536" t="s">
        <v>1</v>
      </c>
      <c r="D2" s="557" t="s">
        <v>2</v>
      </c>
      <c r="E2" s="557" t="s">
        <v>3</v>
      </c>
      <c r="F2" s="542" t="s">
        <v>4</v>
      </c>
      <c r="G2" s="543"/>
      <c r="H2" s="543"/>
      <c r="I2" s="543"/>
      <c r="J2" s="543"/>
      <c r="K2" s="543"/>
      <c r="L2" s="543"/>
      <c r="M2" s="544"/>
      <c r="N2" s="549" t="s">
        <v>5</v>
      </c>
      <c r="O2" s="551" t="s">
        <v>6</v>
      </c>
      <c r="P2" s="545" t="s">
        <v>7</v>
      </c>
      <c r="Q2" s="547" t="s">
        <v>8</v>
      </c>
      <c r="R2" s="551" t="s">
        <v>9</v>
      </c>
      <c r="S2" s="553" t="s">
        <v>10</v>
      </c>
      <c r="T2" s="553" t="s">
        <v>11</v>
      </c>
      <c r="U2" s="553" t="s">
        <v>12</v>
      </c>
      <c r="V2" s="553" t="s">
        <v>13</v>
      </c>
      <c r="W2" s="551" t="s">
        <v>14</v>
      </c>
      <c r="X2" s="545" t="s">
        <v>15</v>
      </c>
      <c r="Y2" s="512" t="s">
        <v>187</v>
      </c>
      <c r="Z2" s="507" t="s">
        <v>186</v>
      </c>
    </row>
    <row r="3" spans="1:26" ht="28.25" customHeight="1" thickBot="1" x14ac:dyDescent="0.2">
      <c r="B3" s="535"/>
      <c r="C3" s="537"/>
      <c r="D3" s="558"/>
      <c r="E3" s="558"/>
      <c r="F3" s="166" t="s">
        <v>16</v>
      </c>
      <c r="G3" s="167" t="s">
        <v>17</v>
      </c>
      <c r="H3" s="167" t="s">
        <v>18</v>
      </c>
      <c r="I3" s="167" t="s">
        <v>19</v>
      </c>
      <c r="J3" s="167" t="s">
        <v>20</v>
      </c>
      <c r="K3" s="167" t="s">
        <v>21</v>
      </c>
      <c r="L3" s="167" t="s">
        <v>22</v>
      </c>
      <c r="M3" s="168" t="s">
        <v>23</v>
      </c>
      <c r="N3" s="550"/>
      <c r="O3" s="552"/>
      <c r="P3" s="546"/>
      <c r="Q3" s="548"/>
      <c r="R3" s="552"/>
      <c r="S3" s="554"/>
      <c r="T3" s="554"/>
      <c r="U3" s="554"/>
      <c r="V3" s="554"/>
      <c r="W3" s="552"/>
      <c r="X3" s="546"/>
      <c r="Y3" s="513"/>
      <c r="Z3" s="508"/>
    </row>
    <row r="4" spans="1:26" x14ac:dyDescent="0.15">
      <c r="A4" s="1" t="s">
        <v>210</v>
      </c>
      <c r="B4" s="213">
        <f>ST!B4</f>
        <v>1</v>
      </c>
      <c r="C4" s="214" t="str">
        <f>ST!C4</f>
        <v>BHP</v>
      </c>
      <c r="D4" s="215" t="str">
        <f>ST!D4</f>
        <v>Grupa A.</v>
      </c>
      <c r="E4" s="216">
        <f>ST!E4</f>
        <v>0</v>
      </c>
      <c r="F4" s="217">
        <f>ST!F4</f>
        <v>8</v>
      </c>
      <c r="G4" s="218">
        <f>ST!G4</f>
        <v>0</v>
      </c>
      <c r="H4" s="218">
        <f>ST!H4</f>
        <v>0</v>
      </c>
      <c r="I4" s="218">
        <f>ST!I4</f>
        <v>0</v>
      </c>
      <c r="J4" s="218">
        <f>ST!J4</f>
        <v>0</v>
      </c>
      <c r="K4" s="218">
        <f>ST!K4</f>
        <v>0</v>
      </c>
      <c r="L4" s="218">
        <f>ST!L4</f>
        <v>0</v>
      </c>
      <c r="M4" s="219">
        <f>ST!M4</f>
        <v>0</v>
      </c>
      <c r="N4" s="387">
        <f>SUM(F4:M4)</f>
        <v>8</v>
      </c>
      <c r="O4" s="185">
        <f t="shared" ref="O4:O6" si="0">P4-N4</f>
        <v>0</v>
      </c>
      <c r="P4" s="186">
        <f>ST!P4</f>
        <v>8</v>
      </c>
      <c r="Q4" s="184">
        <f>ST!Q4</f>
        <v>0</v>
      </c>
      <c r="R4" s="188">
        <f>N4/P4*Q4</f>
        <v>0</v>
      </c>
      <c r="S4" s="189">
        <f>O4/P4*Q4</f>
        <v>0</v>
      </c>
      <c r="T4" s="317" t="str">
        <f>ST!T4</f>
        <v/>
      </c>
      <c r="U4" s="318" t="str">
        <f>ST!U4</f>
        <v/>
      </c>
      <c r="V4" s="218">
        <f>ST!V4</f>
        <v>0</v>
      </c>
      <c r="W4" s="218" t="str">
        <f t="shared" ref="W4:W26" si="1">IF(V4="DW",Q4,"")</f>
        <v/>
      </c>
      <c r="X4" s="219" t="str">
        <f>ST!X4</f>
        <v>Z/bo</v>
      </c>
      <c r="Y4" s="513"/>
      <c r="Z4" s="508"/>
    </row>
    <row r="5" spans="1:26" ht="13" x14ac:dyDescent="0.15">
      <c r="A5" s="1" t="s">
        <v>211</v>
      </c>
      <c r="B5" s="220">
        <f>ST!B5</f>
        <v>1</v>
      </c>
      <c r="C5" s="221" t="str">
        <f>ST!C5</f>
        <v>Anatomia prawidłowa i rentgenowska</v>
      </c>
      <c r="D5" s="222" t="str">
        <f>ST!D5</f>
        <v>Grupa A.</v>
      </c>
      <c r="E5" s="222">
        <f>ST!E5</f>
        <v>0</v>
      </c>
      <c r="F5" s="220">
        <f>ST!F5</f>
        <v>20</v>
      </c>
      <c r="G5" s="223">
        <f>ST!G5</f>
        <v>40</v>
      </c>
      <c r="H5" s="223">
        <f>ST!H5</f>
        <v>0</v>
      </c>
      <c r="I5" s="223">
        <f>ST!I5</f>
        <v>0</v>
      </c>
      <c r="J5" s="223">
        <f>ST!J5</f>
        <v>0</v>
      </c>
      <c r="K5" s="223">
        <f>ST!K5</f>
        <v>0</v>
      </c>
      <c r="L5" s="223">
        <f>ST!L5</f>
        <v>0</v>
      </c>
      <c r="M5" s="224">
        <f>ST!M5</f>
        <v>0</v>
      </c>
      <c r="N5" s="38">
        <f t="shared" ref="N5:N26" si="2">SUM(F5:M5)</f>
        <v>60</v>
      </c>
      <c r="O5" s="107">
        <f t="shared" si="0"/>
        <v>40</v>
      </c>
      <c r="P5" s="38">
        <f>ST!P5</f>
        <v>100</v>
      </c>
      <c r="Q5" s="7">
        <f>ST!Q5</f>
        <v>4</v>
      </c>
      <c r="R5" s="109">
        <f t="shared" ref="R5:R26" si="3">N5/P5*Q5</f>
        <v>2.4</v>
      </c>
      <c r="S5" s="110">
        <f t="shared" ref="S5:S26" si="4">O5/P5*Q5</f>
        <v>1.6</v>
      </c>
      <c r="T5" s="319">
        <f>ST!T5</f>
        <v>40</v>
      </c>
      <c r="U5" s="320">
        <f>ST!U5</f>
        <v>2.6666666666666665</v>
      </c>
      <c r="V5" s="239">
        <f>ST!V5</f>
        <v>0</v>
      </c>
      <c r="W5" s="223" t="str">
        <f t="shared" si="1"/>
        <v/>
      </c>
      <c r="X5" s="222" t="str">
        <f>ST!X5</f>
        <v>Z/o, Z/bo</v>
      </c>
      <c r="Y5" s="513"/>
      <c r="Z5" s="508"/>
    </row>
    <row r="6" spans="1:26" s="358" customFormat="1" ht="13" x14ac:dyDescent="0.15">
      <c r="A6" s="1" t="s">
        <v>212</v>
      </c>
      <c r="B6" s="432">
        <f>ST!B6</f>
        <v>1</v>
      </c>
      <c r="C6" s="447" t="str">
        <f>ST!C6</f>
        <v>Biologia medyczna i genetyka</v>
      </c>
      <c r="D6" s="448" t="str">
        <f>ST!D6</f>
        <v>Grupa A.</v>
      </c>
      <c r="E6" s="448">
        <f>ST!E6</f>
        <v>0</v>
      </c>
      <c r="F6" s="432">
        <f>ST!F6</f>
        <v>20</v>
      </c>
      <c r="G6" s="449">
        <f>ST!G6</f>
        <v>7</v>
      </c>
      <c r="H6" s="449">
        <f>ST!H6</f>
        <v>0</v>
      </c>
      <c r="I6" s="449">
        <f>ST!I6</f>
        <v>0</v>
      </c>
      <c r="J6" s="449">
        <f>ST!J6</f>
        <v>0</v>
      </c>
      <c r="K6" s="449">
        <f>ST!K6</f>
        <v>0</v>
      </c>
      <c r="L6" s="449">
        <f>ST!L6</f>
        <v>0</v>
      </c>
      <c r="M6" s="450">
        <f>ST!M6</f>
        <v>0</v>
      </c>
      <c r="N6" s="451">
        <f t="shared" si="2"/>
        <v>27</v>
      </c>
      <c r="O6" s="452">
        <f t="shared" si="0"/>
        <v>23</v>
      </c>
      <c r="P6" s="451">
        <f>ST!P6</f>
        <v>50</v>
      </c>
      <c r="Q6" s="453">
        <f>ST!Q6</f>
        <v>2</v>
      </c>
      <c r="R6" s="442">
        <f t="shared" si="3"/>
        <v>1.08</v>
      </c>
      <c r="S6" s="443">
        <f t="shared" si="4"/>
        <v>0.92</v>
      </c>
      <c r="T6" s="444">
        <f>ST!T6</f>
        <v>7</v>
      </c>
      <c r="U6" s="449">
        <f>ST!U6</f>
        <v>0.51851851851851849</v>
      </c>
      <c r="V6" s="454">
        <f>ST!V6</f>
        <v>0</v>
      </c>
      <c r="W6" s="449" t="str">
        <f t="shared" si="1"/>
        <v/>
      </c>
      <c r="X6" s="448" t="str">
        <f>ST!X6</f>
        <v>E, Z/o</v>
      </c>
      <c r="Y6" s="513"/>
      <c r="Z6" s="508"/>
    </row>
    <row r="7" spans="1:26" ht="13" x14ac:dyDescent="0.15">
      <c r="A7" s="1" t="s">
        <v>213</v>
      </c>
      <c r="B7" s="220">
        <f>ST!B7</f>
        <v>1</v>
      </c>
      <c r="C7" s="221" t="str">
        <f>ST!C7</f>
        <v>Biochemia</v>
      </c>
      <c r="D7" s="225" t="str">
        <f>ST!D7</f>
        <v>Grupa A.</v>
      </c>
      <c r="E7" s="225">
        <f>ST!E7</f>
        <v>0</v>
      </c>
      <c r="F7" s="226">
        <f>ST!F7</f>
        <v>10</v>
      </c>
      <c r="G7" s="227">
        <f>ST!G7</f>
        <v>0</v>
      </c>
      <c r="H7" s="227">
        <f>ST!H7</f>
        <v>10</v>
      </c>
      <c r="I7" s="227">
        <f>ST!I7</f>
        <v>0</v>
      </c>
      <c r="J7" s="227">
        <f>ST!J7</f>
        <v>0</v>
      </c>
      <c r="K7" s="227">
        <f>ST!K7</f>
        <v>0</v>
      </c>
      <c r="L7" s="227">
        <f>ST!L7</f>
        <v>0</v>
      </c>
      <c r="M7" s="228">
        <f>ST!M7</f>
        <v>0</v>
      </c>
      <c r="N7" s="61">
        <f t="shared" si="2"/>
        <v>20</v>
      </c>
      <c r="O7" s="108">
        <f>P7-N7</f>
        <v>10</v>
      </c>
      <c r="P7" s="26">
        <f>ST!P7</f>
        <v>30</v>
      </c>
      <c r="Q7" s="14">
        <f>ST!Q7</f>
        <v>1</v>
      </c>
      <c r="R7" s="109">
        <f t="shared" si="3"/>
        <v>0.66666666666666663</v>
      </c>
      <c r="S7" s="110">
        <f t="shared" si="4"/>
        <v>0.33333333333333331</v>
      </c>
      <c r="T7" s="319">
        <f>ST!T7</f>
        <v>10</v>
      </c>
      <c r="U7" s="321">
        <f>ST!U7</f>
        <v>0.5</v>
      </c>
      <c r="V7" s="240">
        <f>ST!V7</f>
        <v>0</v>
      </c>
      <c r="W7" s="227" t="str">
        <f t="shared" si="1"/>
        <v/>
      </c>
      <c r="X7" s="225" t="str">
        <f>ST!X7</f>
        <v>E, Z/o</v>
      </c>
      <c r="Y7" s="513"/>
      <c r="Z7" s="508"/>
    </row>
    <row r="8" spans="1:26" ht="13" x14ac:dyDescent="0.15">
      <c r="A8" s="1" t="s">
        <v>214</v>
      </c>
      <c r="B8" s="220">
        <f>ST!B8</f>
        <v>1</v>
      </c>
      <c r="C8" s="229" t="str">
        <f>ST!C8</f>
        <v>Biofizyka</v>
      </c>
      <c r="D8" s="225" t="str">
        <f>ST!D8</f>
        <v>Grupa A.</v>
      </c>
      <c r="E8" s="222">
        <f>ST!E8</f>
        <v>0</v>
      </c>
      <c r="F8" s="220">
        <f>ST!F8</f>
        <v>10</v>
      </c>
      <c r="G8" s="223">
        <f>ST!G8</f>
        <v>7</v>
      </c>
      <c r="H8" s="223">
        <f>ST!H8</f>
        <v>0</v>
      </c>
      <c r="I8" s="223">
        <f>ST!I8</f>
        <v>0</v>
      </c>
      <c r="J8" s="223">
        <f>ST!J8</f>
        <v>0</v>
      </c>
      <c r="K8" s="223">
        <f>ST!K8</f>
        <v>0</v>
      </c>
      <c r="L8" s="223">
        <f>ST!L8</f>
        <v>0</v>
      </c>
      <c r="M8" s="224">
        <f>ST!M8</f>
        <v>0</v>
      </c>
      <c r="N8" s="38">
        <f t="shared" si="2"/>
        <v>17</v>
      </c>
      <c r="O8" s="108">
        <f t="shared" ref="O8:O26" si="5">P8-N8</f>
        <v>13</v>
      </c>
      <c r="P8" s="24">
        <f>ST!P8</f>
        <v>30</v>
      </c>
      <c r="Q8" s="7">
        <f>ST!Q8</f>
        <v>1</v>
      </c>
      <c r="R8" s="109">
        <f t="shared" si="3"/>
        <v>0.56666666666666665</v>
      </c>
      <c r="S8" s="110">
        <f t="shared" si="4"/>
        <v>0.43333333333333335</v>
      </c>
      <c r="T8" s="319">
        <f>ST!T8</f>
        <v>7</v>
      </c>
      <c r="U8" s="320">
        <f>ST!U8</f>
        <v>0.41176470588235292</v>
      </c>
      <c r="V8" s="239">
        <f>ST!V8</f>
        <v>0</v>
      </c>
      <c r="W8" s="223" t="str">
        <f t="shared" si="1"/>
        <v/>
      </c>
      <c r="X8" s="222" t="str">
        <f>ST!X8</f>
        <v>Z/o, Z/bo</v>
      </c>
      <c r="Y8" s="513"/>
      <c r="Z8" s="508"/>
    </row>
    <row r="9" spans="1:26" ht="13.5" customHeight="1" x14ac:dyDescent="0.15">
      <c r="A9" s="1" t="s">
        <v>215</v>
      </c>
      <c r="B9" s="220">
        <f>ST!B9</f>
        <v>1</v>
      </c>
      <c r="C9" s="229" t="str">
        <f>ST!C9</f>
        <v>Pierwsza pomoc przedmedyczna</v>
      </c>
      <c r="D9" s="225" t="str">
        <f>ST!D9</f>
        <v>Grupa A.</v>
      </c>
      <c r="E9" s="222">
        <f>ST!E9</f>
        <v>0</v>
      </c>
      <c r="F9" s="220">
        <f>ST!F9</f>
        <v>0</v>
      </c>
      <c r="G9" s="223">
        <f>ST!G9</f>
        <v>17</v>
      </c>
      <c r="H9" s="223">
        <f>ST!H9</f>
        <v>0</v>
      </c>
      <c r="I9" s="223">
        <f>ST!I9</f>
        <v>0</v>
      </c>
      <c r="J9" s="223">
        <f>ST!J9</f>
        <v>0</v>
      </c>
      <c r="K9" s="223">
        <f>ST!K9</f>
        <v>0</v>
      </c>
      <c r="L9" s="223">
        <f>ST!L9</f>
        <v>0</v>
      </c>
      <c r="M9" s="224">
        <f>ST!M9</f>
        <v>0</v>
      </c>
      <c r="N9" s="38">
        <f t="shared" si="2"/>
        <v>17</v>
      </c>
      <c r="O9" s="108">
        <f t="shared" si="5"/>
        <v>13</v>
      </c>
      <c r="P9" s="24">
        <f>ST!P9</f>
        <v>30</v>
      </c>
      <c r="Q9" s="7">
        <f>ST!Q9</f>
        <v>1</v>
      </c>
      <c r="R9" s="109">
        <f t="shared" si="3"/>
        <v>0.56666666666666665</v>
      </c>
      <c r="S9" s="110">
        <f t="shared" si="4"/>
        <v>0.43333333333333335</v>
      </c>
      <c r="T9" s="319">
        <f>ST!T9</f>
        <v>17</v>
      </c>
      <c r="U9" s="320">
        <f>ST!U9</f>
        <v>1</v>
      </c>
      <c r="V9" s="239">
        <f>ST!V9</f>
        <v>0</v>
      </c>
      <c r="W9" s="223" t="str">
        <f t="shared" si="1"/>
        <v/>
      </c>
      <c r="X9" s="222" t="str">
        <f>ST!X9</f>
        <v>Z/o</v>
      </c>
      <c r="Y9" s="513"/>
      <c r="Z9" s="508"/>
    </row>
    <row r="10" spans="1:26" ht="13" x14ac:dyDescent="0.15">
      <c r="A10" s="1" t="s">
        <v>216</v>
      </c>
      <c r="B10" s="220">
        <f>ST!B10</f>
        <v>1</v>
      </c>
      <c r="C10" s="314" t="str">
        <f>ST!C10</f>
        <v>Kinezjologia</v>
      </c>
      <c r="D10" s="225" t="str">
        <f>ST!D10</f>
        <v>Grupa A.</v>
      </c>
      <c r="E10" s="315">
        <f>ST!E10</f>
        <v>0</v>
      </c>
      <c r="F10" s="257">
        <f>ST!F10</f>
        <v>10</v>
      </c>
      <c r="G10" s="258">
        <f>ST!G10</f>
        <v>0</v>
      </c>
      <c r="H10" s="258">
        <f>ST!H10</f>
        <v>0</v>
      </c>
      <c r="I10" s="258">
        <f>ST!I10</f>
        <v>0</v>
      </c>
      <c r="J10" s="258">
        <f>ST!J10</f>
        <v>0</v>
      </c>
      <c r="K10" s="258">
        <f>ST!K10</f>
        <v>15</v>
      </c>
      <c r="L10" s="258">
        <f>ST!L10</f>
        <v>0</v>
      </c>
      <c r="M10" s="316">
        <f>ST!M10</f>
        <v>0</v>
      </c>
      <c r="N10" s="38">
        <f t="shared" si="2"/>
        <v>25</v>
      </c>
      <c r="O10" s="108">
        <f t="shared" si="5"/>
        <v>5</v>
      </c>
      <c r="P10" s="24">
        <f>ST!P10</f>
        <v>30</v>
      </c>
      <c r="Q10" s="7">
        <f>ST!Q10</f>
        <v>1</v>
      </c>
      <c r="R10" s="109">
        <f t="shared" si="3"/>
        <v>0.83333333333333337</v>
      </c>
      <c r="S10" s="110">
        <f t="shared" si="4"/>
        <v>0.16666666666666666</v>
      </c>
      <c r="T10" s="319">
        <f>ST!T10</f>
        <v>15</v>
      </c>
      <c r="U10" s="322">
        <f>ST!U10</f>
        <v>0.6</v>
      </c>
      <c r="V10" s="290">
        <f>ST!V10</f>
        <v>0</v>
      </c>
      <c r="W10" s="323" t="str">
        <f t="shared" si="1"/>
        <v/>
      </c>
      <c r="X10" s="222" t="str">
        <f>ST!X10</f>
        <v>Z/o, Z/bo</v>
      </c>
      <c r="Y10" s="513"/>
      <c r="Z10" s="508"/>
    </row>
    <row r="11" spans="1:26" s="358" customFormat="1" ht="13.5" customHeight="1" x14ac:dyDescent="0.15">
      <c r="A11" s="1" t="s">
        <v>217</v>
      </c>
      <c r="B11" s="432">
        <f>ST!B11</f>
        <v>1</v>
      </c>
      <c r="C11" s="463" t="str">
        <f>ST!C11</f>
        <v>Filozofia i bioetyka</v>
      </c>
      <c r="D11" s="435" t="str">
        <f>ST!D11</f>
        <v>Grupa B.</v>
      </c>
      <c r="E11" s="448">
        <f>ST!E11</f>
        <v>0</v>
      </c>
      <c r="F11" s="432">
        <f>ST!F11</f>
        <v>20</v>
      </c>
      <c r="G11" s="449">
        <f>ST!G11</f>
        <v>0</v>
      </c>
      <c r="H11" s="449">
        <f>ST!H11</f>
        <v>0</v>
      </c>
      <c r="I11" s="449">
        <f>ST!I11</f>
        <v>0</v>
      </c>
      <c r="J11" s="449">
        <f>ST!J11</f>
        <v>0</v>
      </c>
      <c r="K11" s="449">
        <f>ST!K11</f>
        <v>0</v>
      </c>
      <c r="L11" s="449">
        <f>ST!L11</f>
        <v>0</v>
      </c>
      <c r="M11" s="450">
        <f>ST!M11</f>
        <v>0</v>
      </c>
      <c r="N11" s="451">
        <f t="shared" si="2"/>
        <v>20</v>
      </c>
      <c r="O11" s="462">
        <f t="shared" si="5"/>
        <v>40</v>
      </c>
      <c r="P11" s="456">
        <f>ST!P11</f>
        <v>60</v>
      </c>
      <c r="Q11" s="453">
        <f>ST!Q11</f>
        <v>2</v>
      </c>
      <c r="R11" s="442">
        <f t="shared" si="3"/>
        <v>0.66666666666666663</v>
      </c>
      <c r="S11" s="443">
        <f t="shared" si="4"/>
        <v>1.3333333333333333</v>
      </c>
      <c r="T11" s="444" t="str">
        <f>ST!T11</f>
        <v/>
      </c>
      <c r="U11" s="449" t="str">
        <f>ST!U11</f>
        <v/>
      </c>
      <c r="V11" s="454">
        <f>ST!V11</f>
        <v>0</v>
      </c>
      <c r="W11" s="449" t="str">
        <f t="shared" si="1"/>
        <v/>
      </c>
      <c r="X11" s="448" t="str">
        <f>ST!X11</f>
        <v>Z/o</v>
      </c>
      <c r="Y11" s="513"/>
      <c r="Z11" s="508"/>
    </row>
    <row r="12" spans="1:26" s="358" customFormat="1" ht="13" x14ac:dyDescent="0.15">
      <c r="A12" s="1" t="s">
        <v>218</v>
      </c>
      <c r="B12" s="432">
        <f>ST!B12</f>
        <v>1</v>
      </c>
      <c r="C12" s="463" t="str">
        <f>ST!C12</f>
        <v>Ekonomia i system ochrony zdrowia</v>
      </c>
      <c r="D12" s="435" t="str">
        <f>ST!D12</f>
        <v>Grupa B.</v>
      </c>
      <c r="E12" s="448">
        <f>ST!E12</f>
        <v>0</v>
      </c>
      <c r="F12" s="432">
        <f>ST!F12</f>
        <v>12</v>
      </c>
      <c r="G12" s="449">
        <f>ST!G12</f>
        <v>0</v>
      </c>
      <c r="H12" s="449">
        <f>ST!H12</f>
        <v>0</v>
      </c>
      <c r="I12" s="449">
        <f>ST!I12</f>
        <v>0</v>
      </c>
      <c r="J12" s="449">
        <f>ST!J12</f>
        <v>0</v>
      </c>
      <c r="K12" s="449">
        <f>ST!K12</f>
        <v>0</v>
      </c>
      <c r="L12" s="449">
        <f>ST!L12</f>
        <v>0</v>
      </c>
      <c r="M12" s="450">
        <f>ST!M12</f>
        <v>0</v>
      </c>
      <c r="N12" s="451">
        <f t="shared" si="2"/>
        <v>12</v>
      </c>
      <c r="O12" s="462">
        <f t="shared" si="5"/>
        <v>18</v>
      </c>
      <c r="P12" s="456">
        <f>ST!P12</f>
        <v>30</v>
      </c>
      <c r="Q12" s="453">
        <f>ST!Q12</f>
        <v>1</v>
      </c>
      <c r="R12" s="442">
        <f t="shared" si="3"/>
        <v>0.4</v>
      </c>
      <c r="S12" s="443">
        <f t="shared" si="4"/>
        <v>0.6</v>
      </c>
      <c r="T12" s="444" t="str">
        <f>ST!T12</f>
        <v/>
      </c>
      <c r="U12" s="449" t="str">
        <f>ST!U12</f>
        <v/>
      </c>
      <c r="V12" s="454">
        <f>ST!V12</f>
        <v>0</v>
      </c>
      <c r="W12" s="449" t="str">
        <f t="shared" si="1"/>
        <v/>
      </c>
      <c r="X12" s="448" t="str">
        <f>ST!X12</f>
        <v>Z/o</v>
      </c>
      <c r="Y12" s="513">
        <v>12</v>
      </c>
      <c r="Z12" s="508">
        <v>1</v>
      </c>
    </row>
    <row r="13" spans="1:26" s="358" customFormat="1" ht="13" x14ac:dyDescent="0.15">
      <c r="A13" s="1" t="s">
        <v>219</v>
      </c>
      <c r="B13" s="432">
        <f>ST!B13</f>
        <v>1</v>
      </c>
      <c r="C13" s="463" t="str">
        <f>ST!C13</f>
        <v>Historia fizjoterapii</v>
      </c>
      <c r="D13" s="435" t="str">
        <f>ST!D13</f>
        <v>Grupa B.</v>
      </c>
      <c r="E13" s="448">
        <f>ST!E13</f>
        <v>0</v>
      </c>
      <c r="F13" s="432">
        <f>ST!F13</f>
        <v>12</v>
      </c>
      <c r="G13" s="449">
        <f>ST!G13</f>
        <v>0</v>
      </c>
      <c r="H13" s="449">
        <f>ST!H13</f>
        <v>0</v>
      </c>
      <c r="I13" s="449">
        <f>ST!I13</f>
        <v>0</v>
      </c>
      <c r="J13" s="449">
        <f>ST!J13</f>
        <v>0</v>
      </c>
      <c r="K13" s="449">
        <f>ST!K13</f>
        <v>0</v>
      </c>
      <c r="L13" s="449">
        <f>ST!L13</f>
        <v>0</v>
      </c>
      <c r="M13" s="450">
        <f>ST!M13</f>
        <v>0</v>
      </c>
      <c r="N13" s="451">
        <f t="shared" si="2"/>
        <v>12</v>
      </c>
      <c r="O13" s="462">
        <f t="shared" si="5"/>
        <v>18</v>
      </c>
      <c r="P13" s="456">
        <f>ST!P13</f>
        <v>30</v>
      </c>
      <c r="Q13" s="453">
        <f>ST!Q13</f>
        <v>1</v>
      </c>
      <c r="R13" s="442">
        <f t="shared" si="3"/>
        <v>0.4</v>
      </c>
      <c r="S13" s="443">
        <f t="shared" si="4"/>
        <v>0.6</v>
      </c>
      <c r="T13" s="444" t="str">
        <f>ST!T13</f>
        <v/>
      </c>
      <c r="U13" s="449" t="str">
        <f>ST!U13</f>
        <v/>
      </c>
      <c r="V13" s="454">
        <f>ST!V13</f>
        <v>0</v>
      </c>
      <c r="W13" s="449" t="str">
        <f t="shared" si="1"/>
        <v/>
      </c>
      <c r="X13" s="448" t="str">
        <f>ST!X13</f>
        <v>E</v>
      </c>
      <c r="Y13" s="513"/>
      <c r="Z13" s="508"/>
    </row>
    <row r="14" spans="1:26" s="358" customFormat="1" ht="13" x14ac:dyDescent="0.15">
      <c r="A14" s="1" t="s">
        <v>220</v>
      </c>
      <c r="B14" s="432">
        <f>ST!B14</f>
        <v>1</v>
      </c>
      <c r="C14" s="463" t="str">
        <f>ST!C14</f>
        <v>Pedagogika ogólna i pedagogika specjalna</v>
      </c>
      <c r="D14" s="435" t="str">
        <f>ST!D14</f>
        <v>Grupa B.</v>
      </c>
      <c r="E14" s="448">
        <f>ST!E14</f>
        <v>0</v>
      </c>
      <c r="F14" s="432">
        <f>ST!F14</f>
        <v>5</v>
      </c>
      <c r="G14" s="449">
        <f>ST!G14</f>
        <v>10</v>
      </c>
      <c r="H14" s="449">
        <f>ST!H14</f>
        <v>0</v>
      </c>
      <c r="I14" s="449">
        <f>ST!I14</f>
        <v>0</v>
      </c>
      <c r="J14" s="449">
        <f>ST!J14</f>
        <v>0</v>
      </c>
      <c r="K14" s="449">
        <f>ST!K14</f>
        <v>0</v>
      </c>
      <c r="L14" s="449">
        <f>ST!L14</f>
        <v>0</v>
      </c>
      <c r="M14" s="450">
        <f>ST!M14</f>
        <v>0</v>
      </c>
      <c r="N14" s="451">
        <f t="shared" si="2"/>
        <v>15</v>
      </c>
      <c r="O14" s="462">
        <f t="shared" si="5"/>
        <v>15</v>
      </c>
      <c r="P14" s="456">
        <f>ST!P14</f>
        <v>30</v>
      </c>
      <c r="Q14" s="453">
        <f>ST!Q14</f>
        <v>1</v>
      </c>
      <c r="R14" s="442">
        <f t="shared" si="3"/>
        <v>0.5</v>
      </c>
      <c r="S14" s="443">
        <f t="shared" si="4"/>
        <v>0.5</v>
      </c>
      <c r="T14" s="444">
        <f>ST!T14</f>
        <v>10</v>
      </c>
      <c r="U14" s="449">
        <f>ST!U14</f>
        <v>0.66666666666666663</v>
      </c>
      <c r="V14" s="454">
        <f>ST!V14</f>
        <v>0</v>
      </c>
      <c r="W14" s="449" t="str">
        <f t="shared" si="1"/>
        <v/>
      </c>
      <c r="X14" s="448" t="str">
        <f>ST!X14</f>
        <v>Z/o, Z/bo</v>
      </c>
      <c r="Y14" s="513"/>
      <c r="Z14" s="508"/>
    </row>
    <row r="15" spans="1:26" s="358" customFormat="1" ht="13" x14ac:dyDescent="0.15">
      <c r="A15" s="1" t="s">
        <v>221</v>
      </c>
      <c r="B15" s="432">
        <f>ST!B15</f>
        <v>1</v>
      </c>
      <c r="C15" s="463" t="str">
        <f>ST!C15</f>
        <v xml:space="preserve">Podstawy prawa </v>
      </c>
      <c r="D15" s="435" t="str">
        <f>ST!D15</f>
        <v>Grupa B.</v>
      </c>
      <c r="E15" s="448">
        <f>ST!E15</f>
        <v>0</v>
      </c>
      <c r="F15" s="432">
        <f>ST!F15</f>
        <v>15</v>
      </c>
      <c r="G15" s="449">
        <f>ST!G15</f>
        <v>0</v>
      </c>
      <c r="H15" s="449">
        <f>ST!H15</f>
        <v>0</v>
      </c>
      <c r="I15" s="449">
        <f>ST!I15</f>
        <v>0</v>
      </c>
      <c r="J15" s="449">
        <f>ST!J15</f>
        <v>0</v>
      </c>
      <c r="K15" s="449">
        <f>ST!K15</f>
        <v>0</v>
      </c>
      <c r="L15" s="449">
        <f>ST!L15</f>
        <v>0</v>
      </c>
      <c r="M15" s="450">
        <f>ST!M15</f>
        <v>0</v>
      </c>
      <c r="N15" s="451">
        <f t="shared" si="2"/>
        <v>15</v>
      </c>
      <c r="O15" s="462">
        <f t="shared" si="5"/>
        <v>15</v>
      </c>
      <c r="P15" s="456">
        <f>ST!P15</f>
        <v>30</v>
      </c>
      <c r="Q15" s="453">
        <f>ST!Q15</f>
        <v>1</v>
      </c>
      <c r="R15" s="442">
        <f t="shared" si="3"/>
        <v>0.5</v>
      </c>
      <c r="S15" s="443">
        <f t="shared" si="4"/>
        <v>0.5</v>
      </c>
      <c r="T15" s="444" t="str">
        <f>ST!T15</f>
        <v/>
      </c>
      <c r="U15" s="449" t="str">
        <f>ST!U15</f>
        <v/>
      </c>
      <c r="V15" s="454">
        <f>ST!V15</f>
        <v>0</v>
      </c>
      <c r="W15" s="449" t="str">
        <f t="shared" si="1"/>
        <v/>
      </c>
      <c r="X15" s="448" t="str">
        <f>ST!X15</f>
        <v>Z/o</v>
      </c>
      <c r="Y15" s="513">
        <v>15</v>
      </c>
      <c r="Z15" s="508">
        <v>1</v>
      </c>
    </row>
    <row r="16" spans="1:26" s="358" customFormat="1" ht="26" x14ac:dyDescent="0.15">
      <c r="A16" s="1" t="s">
        <v>222</v>
      </c>
      <c r="B16" s="432">
        <f>ST!B16</f>
        <v>1</v>
      </c>
      <c r="C16" s="463" t="str">
        <f>ST!C16</f>
        <v>Socjologia ogólna i socjologia niepełnosprawności</v>
      </c>
      <c r="D16" s="435" t="str">
        <f>ST!D16</f>
        <v>Grupa B.</v>
      </c>
      <c r="E16" s="448">
        <f>ST!E16</f>
        <v>0</v>
      </c>
      <c r="F16" s="432">
        <f>ST!F16</f>
        <v>5</v>
      </c>
      <c r="G16" s="449">
        <f>ST!G16</f>
        <v>10</v>
      </c>
      <c r="H16" s="449">
        <f>ST!H16</f>
        <v>0</v>
      </c>
      <c r="I16" s="449">
        <f>ST!I16</f>
        <v>0</v>
      </c>
      <c r="J16" s="449">
        <f>ST!J16</f>
        <v>0</v>
      </c>
      <c r="K16" s="449">
        <f>ST!K16</f>
        <v>0</v>
      </c>
      <c r="L16" s="449">
        <f>ST!L16</f>
        <v>0</v>
      </c>
      <c r="M16" s="450">
        <f>ST!M16</f>
        <v>0</v>
      </c>
      <c r="N16" s="451">
        <f t="shared" si="2"/>
        <v>15</v>
      </c>
      <c r="O16" s="462">
        <f t="shared" si="5"/>
        <v>15</v>
      </c>
      <c r="P16" s="456">
        <f>ST!P16</f>
        <v>30</v>
      </c>
      <c r="Q16" s="453">
        <f>ST!Q16</f>
        <v>1</v>
      </c>
      <c r="R16" s="442">
        <f t="shared" si="3"/>
        <v>0.5</v>
      </c>
      <c r="S16" s="443">
        <f t="shared" si="4"/>
        <v>0.5</v>
      </c>
      <c r="T16" s="444">
        <f>ST!T16</f>
        <v>10</v>
      </c>
      <c r="U16" s="449">
        <f>ST!U16</f>
        <v>0.66666666666666663</v>
      </c>
      <c r="V16" s="454">
        <f>ST!V16</f>
        <v>0</v>
      </c>
      <c r="W16" s="449" t="str">
        <f t="shared" si="1"/>
        <v/>
      </c>
      <c r="X16" s="448" t="str">
        <f>ST!X16</f>
        <v>Z/o, Z/bo</v>
      </c>
      <c r="Y16" s="513"/>
      <c r="Z16" s="508"/>
    </row>
    <row r="17" spans="1:26" ht="13" x14ac:dyDescent="0.15">
      <c r="A17" s="1" t="s">
        <v>223</v>
      </c>
      <c r="B17" s="220">
        <f>ST!B17</f>
        <v>1</v>
      </c>
      <c r="C17" s="229" t="str">
        <f>ST!C17</f>
        <v>Technologie informacyjne</v>
      </c>
      <c r="D17" s="225" t="str">
        <f>ST!D17</f>
        <v>Grupa B.</v>
      </c>
      <c r="E17" s="222">
        <f>ST!E17</f>
        <v>0</v>
      </c>
      <c r="F17" s="230">
        <f>ST!F17</f>
        <v>10</v>
      </c>
      <c r="G17" s="231">
        <f>ST!G17</f>
        <v>0</v>
      </c>
      <c r="H17" s="231">
        <f>ST!H17</f>
        <v>0</v>
      </c>
      <c r="I17" s="231">
        <f>ST!I17</f>
        <v>0</v>
      </c>
      <c r="J17" s="231">
        <f>ST!J17</f>
        <v>0</v>
      </c>
      <c r="K17" s="231">
        <f>ST!K17</f>
        <v>0</v>
      </c>
      <c r="L17" s="231">
        <f>ST!L17</f>
        <v>0</v>
      </c>
      <c r="M17" s="224">
        <f>ST!M17</f>
        <v>0</v>
      </c>
      <c r="N17" s="38">
        <f t="shared" si="2"/>
        <v>10</v>
      </c>
      <c r="O17" s="108">
        <f t="shared" si="5"/>
        <v>20</v>
      </c>
      <c r="P17" s="24">
        <f>ST!P17</f>
        <v>30</v>
      </c>
      <c r="Q17" s="7">
        <f>ST!Q17</f>
        <v>1</v>
      </c>
      <c r="R17" s="109">
        <f t="shared" si="3"/>
        <v>0.33333333333333331</v>
      </c>
      <c r="S17" s="110">
        <f t="shared" si="4"/>
        <v>0.66666666666666663</v>
      </c>
      <c r="T17" s="319" t="str">
        <f>ST!T17</f>
        <v/>
      </c>
      <c r="U17" s="320" t="str">
        <f>ST!U17</f>
        <v/>
      </c>
      <c r="V17" s="239">
        <f>ST!V17</f>
        <v>0</v>
      </c>
      <c r="W17" s="223" t="str">
        <f t="shared" si="1"/>
        <v/>
      </c>
      <c r="X17" s="222" t="str">
        <f>ST!X17</f>
        <v>Z/o</v>
      </c>
      <c r="Y17" s="513"/>
      <c r="Z17" s="508"/>
    </row>
    <row r="18" spans="1:26" s="358" customFormat="1" ht="13" x14ac:dyDescent="0.15">
      <c r="A18" s="1" t="s">
        <v>224</v>
      </c>
      <c r="B18" s="432">
        <f>ST!B19</f>
        <v>1</v>
      </c>
      <c r="C18" s="463" t="str">
        <f>ST!C19</f>
        <v>Dydaktyka fizjoterapii</v>
      </c>
      <c r="D18" s="435" t="str">
        <f>ST!D19</f>
        <v>Grupa B.</v>
      </c>
      <c r="E18" s="448">
        <f>ST!E19</f>
        <v>0</v>
      </c>
      <c r="F18" s="432">
        <f>ST!F19</f>
        <v>12</v>
      </c>
      <c r="G18" s="449">
        <f>ST!G19</f>
        <v>0</v>
      </c>
      <c r="H18" s="449">
        <f>ST!H19</f>
        <v>0</v>
      </c>
      <c r="I18" s="449">
        <f>ST!I19</f>
        <v>0</v>
      </c>
      <c r="J18" s="449">
        <f>ST!J19</f>
        <v>0</v>
      </c>
      <c r="K18" s="449">
        <f>ST!K19</f>
        <v>0</v>
      </c>
      <c r="L18" s="449">
        <f>ST!L19</f>
        <v>0</v>
      </c>
      <c r="M18" s="450">
        <f>ST!M19</f>
        <v>0</v>
      </c>
      <c r="N18" s="451">
        <f t="shared" si="2"/>
        <v>12</v>
      </c>
      <c r="O18" s="462">
        <f t="shared" si="5"/>
        <v>18</v>
      </c>
      <c r="P18" s="456">
        <f>ST!P19</f>
        <v>30</v>
      </c>
      <c r="Q18" s="453">
        <f>ST!Q19</f>
        <v>1</v>
      </c>
      <c r="R18" s="442">
        <f t="shared" si="3"/>
        <v>0.4</v>
      </c>
      <c r="S18" s="443">
        <f t="shared" si="4"/>
        <v>0.6</v>
      </c>
      <c r="T18" s="444" t="str">
        <f>ST!T19</f>
        <v/>
      </c>
      <c r="U18" s="449" t="str">
        <f>ST!U19</f>
        <v/>
      </c>
      <c r="V18" s="454">
        <f>ST!V19</f>
        <v>0</v>
      </c>
      <c r="W18" s="449" t="str">
        <f t="shared" si="1"/>
        <v/>
      </c>
      <c r="X18" s="448" t="str">
        <f>ST!X19</f>
        <v>Z/o</v>
      </c>
      <c r="Y18" s="513"/>
      <c r="Z18" s="508"/>
    </row>
    <row r="19" spans="1:26" s="358" customFormat="1" ht="13" x14ac:dyDescent="0.15">
      <c r="A19" s="1" t="s">
        <v>225</v>
      </c>
      <c r="B19" s="432">
        <f>ST!B20</f>
        <v>1</v>
      </c>
      <c r="C19" s="463" t="str">
        <f>ST!C20</f>
        <v>Zarządzanie i marketing</v>
      </c>
      <c r="D19" s="435" t="str">
        <f>ST!D20</f>
        <v>Grupa B.</v>
      </c>
      <c r="E19" s="448">
        <f>ST!E20</f>
        <v>0</v>
      </c>
      <c r="F19" s="432">
        <f>ST!F20</f>
        <v>12</v>
      </c>
      <c r="G19" s="449">
        <f>ST!G20</f>
        <v>0</v>
      </c>
      <c r="H19" s="449">
        <f>ST!H20</f>
        <v>0</v>
      </c>
      <c r="I19" s="449">
        <f>ST!I20</f>
        <v>0</v>
      </c>
      <c r="J19" s="449">
        <f>ST!J20</f>
        <v>0</v>
      </c>
      <c r="K19" s="449">
        <f>ST!K20</f>
        <v>0</v>
      </c>
      <c r="L19" s="449">
        <f>ST!L20</f>
        <v>0</v>
      </c>
      <c r="M19" s="450">
        <f>ST!M20</f>
        <v>0</v>
      </c>
      <c r="N19" s="451">
        <f t="shared" si="2"/>
        <v>12</v>
      </c>
      <c r="O19" s="462">
        <f t="shared" si="5"/>
        <v>18</v>
      </c>
      <c r="P19" s="456">
        <f>ST!P20</f>
        <v>30</v>
      </c>
      <c r="Q19" s="453">
        <f>ST!Q20</f>
        <v>1</v>
      </c>
      <c r="R19" s="442">
        <f t="shared" si="3"/>
        <v>0.4</v>
      </c>
      <c r="S19" s="443">
        <f t="shared" si="4"/>
        <v>0.6</v>
      </c>
      <c r="T19" s="444" t="str">
        <f>ST!T20</f>
        <v/>
      </c>
      <c r="U19" s="449" t="str">
        <f>ST!U20</f>
        <v/>
      </c>
      <c r="V19" s="454">
        <f>ST!V20</f>
        <v>0</v>
      </c>
      <c r="W19" s="449" t="str">
        <f t="shared" si="1"/>
        <v/>
      </c>
      <c r="X19" s="448" t="str">
        <f>ST!X20</f>
        <v>Z/o</v>
      </c>
      <c r="Y19" s="513">
        <v>12</v>
      </c>
      <c r="Z19" s="508">
        <v>1</v>
      </c>
    </row>
    <row r="20" spans="1:26" s="358" customFormat="1" ht="13" x14ac:dyDescent="0.15">
      <c r="A20" s="1" t="s">
        <v>226</v>
      </c>
      <c r="B20" s="432">
        <f>ST!B21</f>
        <v>1</v>
      </c>
      <c r="C20" s="463" t="str">
        <f>ST!C21</f>
        <v>Zdrowie publiczne</v>
      </c>
      <c r="D20" s="435" t="str">
        <f>ST!D21</f>
        <v>Grupa B.</v>
      </c>
      <c r="E20" s="448">
        <f>ST!E21</f>
        <v>0</v>
      </c>
      <c r="F20" s="432">
        <f>ST!F21</f>
        <v>12</v>
      </c>
      <c r="G20" s="449">
        <f>ST!G21</f>
        <v>0</v>
      </c>
      <c r="H20" s="449">
        <f>ST!H21</f>
        <v>0</v>
      </c>
      <c r="I20" s="449">
        <f>ST!I21</f>
        <v>0</v>
      </c>
      <c r="J20" s="449">
        <f>ST!J21</f>
        <v>0</v>
      </c>
      <c r="K20" s="449">
        <f>ST!K21</f>
        <v>0</v>
      </c>
      <c r="L20" s="449">
        <f>ST!L21</f>
        <v>0</v>
      </c>
      <c r="M20" s="450">
        <f>ST!M21</f>
        <v>0</v>
      </c>
      <c r="N20" s="451">
        <f t="shared" si="2"/>
        <v>12</v>
      </c>
      <c r="O20" s="462">
        <f t="shared" si="5"/>
        <v>18</v>
      </c>
      <c r="P20" s="456">
        <f>ST!P21</f>
        <v>30</v>
      </c>
      <c r="Q20" s="453">
        <f>ST!Q21</f>
        <v>1</v>
      </c>
      <c r="R20" s="442">
        <f t="shared" si="3"/>
        <v>0.4</v>
      </c>
      <c r="S20" s="443">
        <f t="shared" si="4"/>
        <v>0.6</v>
      </c>
      <c r="T20" s="444" t="str">
        <f>ST!T21</f>
        <v/>
      </c>
      <c r="U20" s="449" t="str">
        <f>ST!U21</f>
        <v/>
      </c>
      <c r="V20" s="454">
        <f>ST!V21</f>
        <v>0</v>
      </c>
      <c r="W20" s="449" t="str">
        <f t="shared" si="1"/>
        <v/>
      </c>
      <c r="X20" s="448" t="str">
        <f>ST!X21</f>
        <v>Z/o</v>
      </c>
      <c r="Y20" s="513">
        <v>12</v>
      </c>
      <c r="Z20" s="508">
        <v>1</v>
      </c>
    </row>
    <row r="21" spans="1:26" ht="13" x14ac:dyDescent="0.15">
      <c r="A21" s="1" t="s">
        <v>227</v>
      </c>
      <c r="B21" s="220">
        <f>ST!B22</f>
        <v>1</v>
      </c>
      <c r="C21" s="229" t="str">
        <f>ST!C22</f>
        <v>Fizjoterapia ogólna</v>
      </c>
      <c r="D21" s="225" t="str">
        <f>ST!D22</f>
        <v>Grupa C.</v>
      </c>
      <c r="E21" s="222">
        <f>ST!E22</f>
        <v>0</v>
      </c>
      <c r="F21" s="230">
        <f>ST!F22</f>
        <v>10</v>
      </c>
      <c r="G21" s="231">
        <f>ST!G22</f>
        <v>20</v>
      </c>
      <c r="H21" s="231">
        <f>ST!H22</f>
        <v>0</v>
      </c>
      <c r="I21" s="231">
        <f>ST!I22</f>
        <v>0</v>
      </c>
      <c r="J21" s="231">
        <f>ST!J22</f>
        <v>0</v>
      </c>
      <c r="K21" s="231">
        <f>ST!K22</f>
        <v>0</v>
      </c>
      <c r="L21" s="231">
        <f>ST!L22</f>
        <v>0</v>
      </c>
      <c r="M21" s="224">
        <f>ST!M22</f>
        <v>0</v>
      </c>
      <c r="N21" s="38">
        <f t="shared" si="2"/>
        <v>30</v>
      </c>
      <c r="O21" s="108">
        <f t="shared" si="5"/>
        <v>30</v>
      </c>
      <c r="P21" s="24">
        <f>ST!P22</f>
        <v>60</v>
      </c>
      <c r="Q21" s="7">
        <f>ST!Q22</f>
        <v>2</v>
      </c>
      <c r="R21" s="109">
        <f t="shared" si="3"/>
        <v>1</v>
      </c>
      <c r="S21" s="110">
        <f t="shared" si="4"/>
        <v>1</v>
      </c>
      <c r="T21" s="319">
        <f>ST!T22</f>
        <v>20</v>
      </c>
      <c r="U21" s="320">
        <f>ST!U22</f>
        <v>1.3333333333333333</v>
      </c>
      <c r="V21" s="239">
        <f>ST!V22</f>
        <v>0</v>
      </c>
      <c r="W21" s="223" t="str">
        <f t="shared" si="1"/>
        <v/>
      </c>
      <c r="X21" s="222" t="str">
        <f>ST!X22</f>
        <v>Z/o, Z/bo</v>
      </c>
      <c r="Y21" s="513"/>
      <c r="Z21" s="508"/>
    </row>
    <row r="22" spans="1:26" ht="13" x14ac:dyDescent="0.15">
      <c r="A22" s="1" t="s">
        <v>228</v>
      </c>
      <c r="B22" s="220">
        <f>ST!B23</f>
        <v>1</v>
      </c>
      <c r="C22" s="229" t="str">
        <f>ST!C23</f>
        <v>Fizjoprofilaktyka i promocja zdrowia</v>
      </c>
      <c r="D22" s="225" t="str">
        <f>ST!D23</f>
        <v>Grupa C.</v>
      </c>
      <c r="E22" s="222">
        <f>ST!E23</f>
        <v>0</v>
      </c>
      <c r="F22" s="230">
        <f>ST!F23</f>
        <v>20</v>
      </c>
      <c r="G22" s="231">
        <f>ST!G23</f>
        <v>0</v>
      </c>
      <c r="H22" s="231">
        <f>ST!H23</f>
        <v>0</v>
      </c>
      <c r="I22" s="231">
        <f>ST!I23</f>
        <v>0</v>
      </c>
      <c r="J22" s="231">
        <f>ST!J23</f>
        <v>0</v>
      </c>
      <c r="K22" s="231">
        <f>ST!K23</f>
        <v>0</v>
      </c>
      <c r="L22" s="231">
        <f>ST!L23</f>
        <v>0</v>
      </c>
      <c r="M22" s="224">
        <f>ST!M23</f>
        <v>0</v>
      </c>
      <c r="N22" s="38">
        <f t="shared" si="2"/>
        <v>20</v>
      </c>
      <c r="O22" s="108">
        <f t="shared" si="5"/>
        <v>10</v>
      </c>
      <c r="P22" s="24">
        <f>ST!P23</f>
        <v>30</v>
      </c>
      <c r="Q22" s="7">
        <f>ST!Q23</f>
        <v>1</v>
      </c>
      <c r="R22" s="109">
        <f t="shared" si="3"/>
        <v>0.66666666666666663</v>
      </c>
      <c r="S22" s="110">
        <f t="shared" si="4"/>
        <v>0.33333333333333331</v>
      </c>
      <c r="T22" s="319" t="str">
        <f>ST!T23</f>
        <v/>
      </c>
      <c r="U22" s="320" t="str">
        <f>ST!U23</f>
        <v/>
      </c>
      <c r="V22" s="239">
        <f>ST!V23</f>
        <v>0</v>
      </c>
      <c r="W22" s="223" t="str">
        <f t="shared" si="1"/>
        <v/>
      </c>
      <c r="X22" s="222" t="str">
        <f>ST!X23</f>
        <v>Z/o</v>
      </c>
      <c r="Y22" s="513"/>
      <c r="Z22" s="508"/>
    </row>
    <row r="23" spans="1:26" ht="26" x14ac:dyDescent="0.15">
      <c r="A23" s="1" t="s">
        <v>229</v>
      </c>
      <c r="B23" s="220">
        <f>ST!B24</f>
        <v>1</v>
      </c>
      <c r="C23" s="229" t="str">
        <f>ST!C24</f>
        <v>Kształcenie ruchowe i metodyka nauczania ruchu</v>
      </c>
      <c r="D23" s="225" t="str">
        <f>ST!D24</f>
        <v>Grupa C.</v>
      </c>
      <c r="E23" s="222">
        <f>ST!E24</f>
        <v>0</v>
      </c>
      <c r="F23" s="230">
        <f>ST!F24</f>
        <v>10</v>
      </c>
      <c r="G23" s="231">
        <f>ST!G24</f>
        <v>0</v>
      </c>
      <c r="H23" s="231">
        <f>ST!H24</f>
        <v>0</v>
      </c>
      <c r="I23" s="231">
        <f>ST!I24</f>
        <v>0</v>
      </c>
      <c r="J23" s="231">
        <f>ST!J24</f>
        <v>0</v>
      </c>
      <c r="K23" s="231">
        <f>ST!K24</f>
        <v>24</v>
      </c>
      <c r="L23" s="231">
        <f>ST!L24</f>
        <v>0</v>
      </c>
      <c r="M23" s="224">
        <f>ST!M24</f>
        <v>0</v>
      </c>
      <c r="N23" s="38">
        <f t="shared" si="2"/>
        <v>34</v>
      </c>
      <c r="O23" s="108">
        <f t="shared" si="5"/>
        <v>26</v>
      </c>
      <c r="P23" s="24">
        <f>ST!P24</f>
        <v>60</v>
      </c>
      <c r="Q23" s="7">
        <f>ST!Q24</f>
        <v>2</v>
      </c>
      <c r="R23" s="109">
        <f t="shared" si="3"/>
        <v>1.1333333333333333</v>
      </c>
      <c r="S23" s="110">
        <f t="shared" si="4"/>
        <v>0.8666666666666667</v>
      </c>
      <c r="T23" s="319">
        <f>ST!T24</f>
        <v>24</v>
      </c>
      <c r="U23" s="320">
        <f>ST!U24</f>
        <v>1.411764705882353</v>
      </c>
      <c r="V23" s="239">
        <f>ST!V24</f>
        <v>0</v>
      </c>
      <c r="W23" s="223" t="str">
        <f t="shared" si="1"/>
        <v/>
      </c>
      <c r="X23" s="222" t="str">
        <f>ST!X24</f>
        <v>Z/o, Z/bo</v>
      </c>
      <c r="Y23" s="513"/>
      <c r="Z23" s="508"/>
    </row>
    <row r="24" spans="1:26" ht="26" x14ac:dyDescent="0.15">
      <c r="A24" s="1" t="s">
        <v>230</v>
      </c>
      <c r="B24" s="220">
        <f>ST!B25</f>
        <v>1</v>
      </c>
      <c r="C24" s="314" t="str">
        <f>ST!C25</f>
        <v>Prawno-etyczne aspekty w postępowaniu fizjoterapeuty z pacjentem nieletnim</v>
      </c>
      <c r="D24" s="225" t="str">
        <f>ST!D25</f>
        <v>Grupa H.</v>
      </c>
      <c r="E24" s="315">
        <f>ST!E25</f>
        <v>0</v>
      </c>
      <c r="F24" s="257">
        <f>ST!F25</f>
        <v>17</v>
      </c>
      <c r="G24" s="258">
        <f>ST!G25</f>
        <v>0</v>
      </c>
      <c r="H24" s="258">
        <f>ST!H25</f>
        <v>0</v>
      </c>
      <c r="I24" s="258">
        <f>ST!I25</f>
        <v>0</v>
      </c>
      <c r="J24" s="258">
        <f>ST!J25</f>
        <v>0</v>
      </c>
      <c r="K24" s="258">
        <f>ST!K25</f>
        <v>0</v>
      </c>
      <c r="L24" s="258">
        <f>ST!L25</f>
        <v>0</v>
      </c>
      <c r="M24" s="316">
        <f>ST!M25</f>
        <v>0</v>
      </c>
      <c r="N24" s="38">
        <f t="shared" si="2"/>
        <v>17</v>
      </c>
      <c r="O24" s="108">
        <f t="shared" si="5"/>
        <v>13</v>
      </c>
      <c r="P24" s="24">
        <f>ST!P25</f>
        <v>30</v>
      </c>
      <c r="Q24" s="7">
        <f>ST!Q25</f>
        <v>1</v>
      </c>
      <c r="R24" s="109">
        <f t="shared" si="3"/>
        <v>0.56666666666666665</v>
      </c>
      <c r="S24" s="110">
        <f t="shared" si="4"/>
        <v>0.43333333333333335</v>
      </c>
      <c r="T24" s="319" t="str">
        <f>ST!T25</f>
        <v/>
      </c>
      <c r="U24" s="322" t="str">
        <f>ST!U25</f>
        <v/>
      </c>
      <c r="V24" s="290">
        <f>ST!V25</f>
        <v>0</v>
      </c>
      <c r="W24" s="323" t="str">
        <f t="shared" si="1"/>
        <v/>
      </c>
      <c r="X24" s="222" t="str">
        <f>ST!X25</f>
        <v>Z/o</v>
      </c>
      <c r="Y24" s="513"/>
      <c r="Z24" s="508"/>
    </row>
    <row r="25" spans="1:26" ht="13" x14ac:dyDescent="0.15">
      <c r="A25" s="1" t="s">
        <v>231</v>
      </c>
      <c r="B25" s="220">
        <f>ST!B26</f>
        <v>1</v>
      </c>
      <c r="C25" s="314" t="str">
        <f>ST!C26</f>
        <v>Diagnostyka laboratoryjna i obrazowa</v>
      </c>
      <c r="D25" s="225" t="str">
        <f>ST!D26</f>
        <v>Grupa H.</v>
      </c>
      <c r="E25" s="315">
        <f>ST!E26</f>
        <v>0</v>
      </c>
      <c r="F25" s="257">
        <f>ST!F26</f>
        <v>15</v>
      </c>
      <c r="G25" s="258">
        <f>ST!G26</f>
        <v>0</v>
      </c>
      <c r="H25" s="258">
        <f>ST!H26</f>
        <v>15</v>
      </c>
      <c r="I25" s="258">
        <f>ST!I26</f>
        <v>0</v>
      </c>
      <c r="J25" s="258">
        <f>ST!J26</f>
        <v>0</v>
      </c>
      <c r="K25" s="258">
        <f>ST!K26</f>
        <v>0</v>
      </c>
      <c r="L25" s="258">
        <f>ST!L26</f>
        <v>0</v>
      </c>
      <c r="M25" s="316">
        <f>ST!M26</f>
        <v>0</v>
      </c>
      <c r="N25" s="38">
        <f t="shared" si="2"/>
        <v>30</v>
      </c>
      <c r="O25" s="108">
        <f t="shared" si="5"/>
        <v>30</v>
      </c>
      <c r="P25" s="24">
        <f>ST!P26</f>
        <v>60</v>
      </c>
      <c r="Q25" s="7">
        <f>ST!Q26</f>
        <v>2</v>
      </c>
      <c r="R25" s="109">
        <f t="shared" si="3"/>
        <v>1</v>
      </c>
      <c r="S25" s="110">
        <f t="shared" si="4"/>
        <v>1</v>
      </c>
      <c r="T25" s="319">
        <f>ST!T26</f>
        <v>15</v>
      </c>
      <c r="U25" s="322">
        <f>ST!U26</f>
        <v>1</v>
      </c>
      <c r="V25" s="290">
        <f>ST!V26</f>
        <v>0</v>
      </c>
      <c r="W25" s="323" t="str">
        <f t="shared" si="1"/>
        <v/>
      </c>
      <c r="X25" s="222" t="str">
        <f>ST!X26</f>
        <v>Z/o, Z/bo</v>
      </c>
      <c r="Y25" s="513"/>
      <c r="Z25" s="508"/>
    </row>
    <row r="26" spans="1:26" ht="27" thickBot="1" x14ac:dyDescent="0.2">
      <c r="A26" s="1" t="s">
        <v>232</v>
      </c>
      <c r="B26" s="232">
        <f>ST!B27</f>
        <v>1</v>
      </c>
      <c r="C26" s="233" t="str">
        <f>ST!C27</f>
        <v>Aktywność fizyczna osób starszych / Physical activity of elderly people (DW)</v>
      </c>
      <c r="D26" s="234" t="str">
        <f>ST!D27</f>
        <v>Grupa H.</v>
      </c>
      <c r="E26" s="235">
        <f>ST!E27</f>
        <v>0</v>
      </c>
      <c r="F26" s="236">
        <f>ST!F27</f>
        <v>5</v>
      </c>
      <c r="G26" s="237">
        <f>ST!G27</f>
        <v>12</v>
      </c>
      <c r="H26" s="237">
        <f>ST!H27</f>
        <v>0</v>
      </c>
      <c r="I26" s="237">
        <f>ST!I27</f>
        <v>0</v>
      </c>
      <c r="J26" s="237">
        <f>ST!J27</f>
        <v>0</v>
      </c>
      <c r="K26" s="237">
        <f>ST!K27</f>
        <v>0</v>
      </c>
      <c r="L26" s="237">
        <f>ST!L27</f>
        <v>0</v>
      </c>
      <c r="M26" s="238">
        <f>ST!M27</f>
        <v>0</v>
      </c>
      <c r="N26" s="95">
        <f t="shared" si="2"/>
        <v>17</v>
      </c>
      <c r="O26" s="193">
        <f t="shared" si="5"/>
        <v>13</v>
      </c>
      <c r="P26" s="94">
        <f>ST!P27</f>
        <v>30</v>
      </c>
      <c r="Q26" s="9">
        <f>ST!Q27</f>
        <v>1</v>
      </c>
      <c r="R26" s="194">
        <f t="shared" si="3"/>
        <v>0.56666666666666665</v>
      </c>
      <c r="S26" s="195">
        <f t="shared" si="4"/>
        <v>0.43333333333333335</v>
      </c>
      <c r="T26" s="319">
        <f>ST!T27</f>
        <v>12</v>
      </c>
      <c r="U26" s="324">
        <f>ST!U27</f>
        <v>0.70588235294117652</v>
      </c>
      <c r="V26" s="241" t="str">
        <f>ST!V27</f>
        <v>DW</v>
      </c>
      <c r="W26" s="325">
        <f t="shared" si="1"/>
        <v>1</v>
      </c>
      <c r="X26" s="235" t="str">
        <f>ST!X27</f>
        <v xml:space="preserve">Z/bo, Z/o, </v>
      </c>
      <c r="Y26" s="513"/>
      <c r="Z26" s="508"/>
    </row>
    <row r="27" spans="1:26" ht="13" thickBot="1" x14ac:dyDescent="0.2">
      <c r="D27" s="311">
        <v>0</v>
      </c>
      <c r="F27" s="155">
        <f t="shared" ref="F27:N27" si="6">SUM(F4:F26)</f>
        <v>270</v>
      </c>
      <c r="G27" s="156">
        <f t="shared" si="6"/>
        <v>123</v>
      </c>
      <c r="H27" s="156">
        <f t="shared" si="6"/>
        <v>25</v>
      </c>
      <c r="I27" s="156">
        <f t="shared" si="6"/>
        <v>0</v>
      </c>
      <c r="J27" s="156">
        <f t="shared" si="6"/>
        <v>0</v>
      </c>
      <c r="K27" s="156">
        <f t="shared" si="6"/>
        <v>39</v>
      </c>
      <c r="L27" s="156">
        <f t="shared" si="6"/>
        <v>0</v>
      </c>
      <c r="M27" s="157">
        <f t="shared" si="6"/>
        <v>0</v>
      </c>
      <c r="N27" s="155">
        <f t="shared" si="6"/>
        <v>457</v>
      </c>
      <c r="O27" s="156">
        <f>SUM(O7:O26)</f>
        <v>358</v>
      </c>
      <c r="P27" s="157">
        <f>SUM(P7:P26)</f>
        <v>720</v>
      </c>
      <c r="Q27" s="155">
        <f>SUM(Q4:Q26)</f>
        <v>30</v>
      </c>
      <c r="R27" s="180">
        <f>SUM(R4:R26)</f>
        <v>15.546666666666667</v>
      </c>
      <c r="S27" s="181">
        <f>SUM(S4:S26)</f>
        <v>14.453333333333333</v>
      </c>
      <c r="T27" s="159">
        <f>SUM(T4:T26)</f>
        <v>187</v>
      </c>
      <c r="U27" s="159">
        <f>SUM(U4:U26)</f>
        <v>11.481263616557735</v>
      </c>
      <c r="V27" s="161">
        <f>COUNTA(V7:V26)</f>
        <v>20</v>
      </c>
      <c r="W27" s="161">
        <f>SUM(W7:W26)</f>
        <v>1</v>
      </c>
      <c r="X27" s="161">
        <f>SUM(X7:X26)</f>
        <v>0</v>
      </c>
      <c r="Y27" s="527">
        <f>SUM(Y4:Y26)</f>
        <v>51</v>
      </c>
      <c r="Z27" s="527">
        <f>SUM(Z4:Z26)</f>
        <v>4</v>
      </c>
    </row>
    <row r="28" spans="1:26" ht="13" thickBot="1" x14ac:dyDescent="0.2">
      <c r="D28" s="311">
        <v>0</v>
      </c>
      <c r="F28" s="5"/>
      <c r="G28" s="5"/>
      <c r="H28" s="5"/>
      <c r="I28" s="5"/>
      <c r="J28" s="5"/>
      <c r="K28" s="5"/>
      <c r="L28" s="5"/>
      <c r="M28" s="5"/>
      <c r="N28" s="6"/>
      <c r="O28" s="6"/>
      <c r="P28" s="6"/>
      <c r="Q28" s="6"/>
      <c r="R28" s="538">
        <f>SUM(R27:S27)</f>
        <v>30</v>
      </c>
      <c r="S28" s="539"/>
      <c r="T28" s="57"/>
      <c r="U28" s="63"/>
      <c r="V28" s="6"/>
      <c r="W28" s="6"/>
      <c r="X28" s="6"/>
    </row>
    <row r="29" spans="1:26" ht="12" customHeight="1" thickBot="1" x14ac:dyDescent="0.2">
      <c r="D29" s="312">
        <v>0</v>
      </c>
      <c r="E29" s="21"/>
      <c r="F29" s="5"/>
      <c r="G29" s="5"/>
      <c r="H29" s="5"/>
      <c r="I29" s="5"/>
      <c r="J29" s="5"/>
      <c r="K29" s="5"/>
      <c r="L29" s="5"/>
      <c r="M29" s="5"/>
      <c r="N29" s="6"/>
      <c r="O29" s="6"/>
      <c r="P29" s="6"/>
      <c r="Q29" s="6"/>
      <c r="R29" s="6"/>
      <c r="S29" s="6"/>
      <c r="T29" s="6"/>
      <c r="U29" s="63"/>
      <c r="V29" s="6"/>
      <c r="W29" s="6"/>
      <c r="X29" s="6"/>
    </row>
    <row r="30" spans="1:26" ht="13" x14ac:dyDescent="0.15">
      <c r="A30" s="1" t="s">
        <v>196</v>
      </c>
      <c r="B30" s="213">
        <f>ST!B31</f>
        <v>2</v>
      </c>
      <c r="C30" s="242" t="str">
        <f>ST!C31</f>
        <v>Anatomia prawidłowa i rentgenowska</v>
      </c>
      <c r="D30" s="243" t="str">
        <f>ST!D31</f>
        <v>Grupa A.</v>
      </c>
      <c r="E30" s="244">
        <f>ST!E31</f>
        <v>0</v>
      </c>
      <c r="F30" s="245">
        <f>ST!F31</f>
        <v>15</v>
      </c>
      <c r="G30" s="246">
        <f>ST!G31</f>
        <v>15</v>
      </c>
      <c r="H30" s="246">
        <f>ST!H31</f>
        <v>0</v>
      </c>
      <c r="I30" s="246">
        <f>ST!I31</f>
        <v>0</v>
      </c>
      <c r="J30" s="246">
        <f>ST!J31</f>
        <v>0</v>
      </c>
      <c r="K30" s="246">
        <f>ST!K31</f>
        <v>0</v>
      </c>
      <c r="L30" s="246">
        <f>ST!L31</f>
        <v>0</v>
      </c>
      <c r="M30" s="247">
        <f>ST!M31</f>
        <v>0</v>
      </c>
      <c r="N30" s="141">
        <f t="shared" ref="N30:N42" si="7">SUM(F30:M30)</f>
        <v>30</v>
      </c>
      <c r="O30" s="140">
        <f t="shared" ref="O30:O42" si="8">P30-N30</f>
        <v>30</v>
      </c>
      <c r="P30" s="142">
        <f>ST!P31</f>
        <v>60</v>
      </c>
      <c r="Q30" s="143">
        <f>ST!Q31</f>
        <v>2</v>
      </c>
      <c r="R30" s="144">
        <f t="shared" ref="R30:R42" si="9">N30/P30*Q30</f>
        <v>1</v>
      </c>
      <c r="S30" s="145">
        <f t="shared" ref="S30:S42" si="10">O30/P30*Q30</f>
        <v>1</v>
      </c>
      <c r="T30" s="326">
        <f>ST!T31</f>
        <v>15</v>
      </c>
      <c r="U30" s="327">
        <f>ST!U31</f>
        <v>1</v>
      </c>
      <c r="V30" s="266">
        <f>ST!V31</f>
        <v>0</v>
      </c>
      <c r="W30" s="246" t="str">
        <f t="shared" ref="W30:W42" si="11">IF(V30="DW",Q30,"")</f>
        <v/>
      </c>
      <c r="X30" s="517" t="str">
        <f>ST!X31</f>
        <v>E, Z/bo</v>
      </c>
    </row>
    <row r="31" spans="1:26" ht="13" x14ac:dyDescent="0.15">
      <c r="A31" s="1" t="s">
        <v>197</v>
      </c>
      <c r="B31" s="226">
        <f>ST!B32</f>
        <v>2</v>
      </c>
      <c r="C31" s="221" t="str">
        <f>ST!C32</f>
        <v>Biomechanika</v>
      </c>
      <c r="D31" s="248" t="str">
        <f>ST!D32</f>
        <v>Grupa A.</v>
      </c>
      <c r="E31" s="225">
        <f>ST!E32</f>
        <v>0</v>
      </c>
      <c r="F31" s="226">
        <f>ST!F32</f>
        <v>11</v>
      </c>
      <c r="G31" s="227">
        <f>ST!G32</f>
        <v>15</v>
      </c>
      <c r="H31" s="227">
        <f>ST!H32</f>
        <v>0</v>
      </c>
      <c r="I31" s="227">
        <f>ST!I32</f>
        <v>0</v>
      </c>
      <c r="J31" s="227">
        <f>ST!J32</f>
        <v>0</v>
      </c>
      <c r="K31" s="227">
        <f>ST!K32</f>
        <v>0</v>
      </c>
      <c r="L31" s="227">
        <f>ST!L32</f>
        <v>0</v>
      </c>
      <c r="M31" s="228">
        <f>ST!M32</f>
        <v>0</v>
      </c>
      <c r="N31" s="60">
        <f t="shared" si="7"/>
        <v>26</v>
      </c>
      <c r="O31" s="37">
        <f t="shared" si="8"/>
        <v>34</v>
      </c>
      <c r="P31" s="26">
        <f>ST!P32</f>
        <v>60</v>
      </c>
      <c r="Q31" s="14">
        <f>ST!Q32</f>
        <v>2</v>
      </c>
      <c r="R31" s="109">
        <f t="shared" si="9"/>
        <v>0.8666666666666667</v>
      </c>
      <c r="S31" s="110">
        <f t="shared" si="10"/>
        <v>1.1333333333333333</v>
      </c>
      <c r="T31" s="319">
        <f>ST!T32</f>
        <v>15</v>
      </c>
      <c r="U31" s="328">
        <f>ST!U32</f>
        <v>1.1538461538461537</v>
      </c>
      <c r="V31" s="240">
        <f>ST!V32</f>
        <v>0</v>
      </c>
      <c r="W31" s="227" t="str">
        <f t="shared" si="11"/>
        <v/>
      </c>
      <c r="X31" s="225" t="str">
        <f>ST!X32</f>
        <v>E, Z/bo</v>
      </c>
    </row>
    <row r="32" spans="1:26" x14ac:dyDescent="0.15">
      <c r="A32" s="1" t="s">
        <v>199</v>
      </c>
      <c r="B32" s="226">
        <f>ST!B33</f>
        <v>2</v>
      </c>
      <c r="C32" s="249" t="str">
        <f>ST!C33</f>
        <v>Fizjologia ogólna z neurofizjologią</v>
      </c>
      <c r="D32" s="248" t="str">
        <f>ST!D33</f>
        <v>Grupa A.</v>
      </c>
      <c r="E32" s="222">
        <f>ST!E33</f>
        <v>0</v>
      </c>
      <c r="F32" s="220">
        <f>ST!F33</f>
        <v>20</v>
      </c>
      <c r="G32" s="223">
        <f>ST!G33</f>
        <v>0</v>
      </c>
      <c r="H32" s="223">
        <f>ST!H33</f>
        <v>35</v>
      </c>
      <c r="I32" s="223">
        <f>ST!I33</f>
        <v>0</v>
      </c>
      <c r="J32" s="223">
        <f>ST!J33</f>
        <v>0</v>
      </c>
      <c r="K32" s="223">
        <f>ST!K33</f>
        <v>0</v>
      </c>
      <c r="L32" s="223">
        <f>ST!L33</f>
        <v>0</v>
      </c>
      <c r="M32" s="224">
        <f>ST!M33</f>
        <v>0</v>
      </c>
      <c r="N32" s="25">
        <f t="shared" si="7"/>
        <v>55</v>
      </c>
      <c r="O32" s="4">
        <f t="shared" si="8"/>
        <v>35</v>
      </c>
      <c r="P32" s="26">
        <f>ST!P33</f>
        <v>90</v>
      </c>
      <c r="Q32" s="7">
        <f>ST!Q33</f>
        <v>3</v>
      </c>
      <c r="R32" s="117">
        <f t="shared" si="9"/>
        <v>1.8333333333333335</v>
      </c>
      <c r="S32" s="118">
        <f t="shared" si="10"/>
        <v>1.1666666666666667</v>
      </c>
      <c r="T32" s="279">
        <f>ST!T33</f>
        <v>35</v>
      </c>
      <c r="U32" s="329">
        <f>ST!U33</f>
        <v>1.9090909090909092</v>
      </c>
      <c r="V32" s="239">
        <f>ST!V33</f>
        <v>0</v>
      </c>
      <c r="W32" s="223" t="str">
        <f t="shared" si="11"/>
        <v/>
      </c>
      <c r="X32" s="222" t="str">
        <f>ST!X33</f>
        <v>Z/o, Z/bo</v>
      </c>
    </row>
    <row r="33" spans="1:53" ht="13" x14ac:dyDescent="0.15">
      <c r="A33" s="1" t="s">
        <v>200</v>
      </c>
      <c r="B33" s="226">
        <f>ST!B34</f>
        <v>2</v>
      </c>
      <c r="C33" s="229" t="str">
        <f>ST!C34</f>
        <v>Język obcy (I)</v>
      </c>
      <c r="D33" s="248" t="str">
        <f>ST!D34</f>
        <v>Grupa B.</v>
      </c>
      <c r="E33" s="222">
        <f>ST!E34</f>
        <v>0</v>
      </c>
      <c r="F33" s="220">
        <f>ST!F34</f>
        <v>0</v>
      </c>
      <c r="G33" s="223">
        <f>ST!G34</f>
        <v>0</v>
      </c>
      <c r="H33" s="223">
        <f>ST!H34</f>
        <v>0</v>
      </c>
      <c r="I33" s="223">
        <f>ST!I34</f>
        <v>0</v>
      </c>
      <c r="J33" s="223">
        <f>ST!J34</f>
        <v>0</v>
      </c>
      <c r="K33" s="223">
        <f>ST!K34</f>
        <v>0</v>
      </c>
      <c r="L33" s="223">
        <f>ST!L34</f>
        <v>30</v>
      </c>
      <c r="M33" s="224">
        <f>ST!M34</f>
        <v>0</v>
      </c>
      <c r="N33" s="25">
        <f t="shared" si="7"/>
        <v>30</v>
      </c>
      <c r="O33" s="4">
        <f t="shared" si="8"/>
        <v>0</v>
      </c>
      <c r="P33" s="26">
        <f>ST!P34</f>
        <v>30</v>
      </c>
      <c r="Q33" s="7">
        <f>ST!Q34</f>
        <v>1</v>
      </c>
      <c r="R33" s="117">
        <f t="shared" si="9"/>
        <v>1</v>
      </c>
      <c r="S33" s="118">
        <f t="shared" si="10"/>
        <v>0</v>
      </c>
      <c r="T33" s="279">
        <f>ST!T34</f>
        <v>30</v>
      </c>
      <c r="U33" s="329">
        <f>ST!U34</f>
        <v>1</v>
      </c>
      <c r="V33" s="239" t="str">
        <f>ST!V34</f>
        <v>DW</v>
      </c>
      <c r="W33" s="223">
        <f t="shared" si="11"/>
        <v>1</v>
      </c>
      <c r="X33" s="222" t="str">
        <f>ST!X34</f>
        <v>Z/o</v>
      </c>
    </row>
    <row r="34" spans="1:53" s="358" customFormat="1" x14ac:dyDescent="0.15">
      <c r="A34" s="1" t="s">
        <v>201</v>
      </c>
      <c r="B34" s="497">
        <f>ST!B35</f>
        <v>2</v>
      </c>
      <c r="C34" s="498" t="str">
        <f>ST!C35</f>
        <v xml:space="preserve">Psychologia </v>
      </c>
      <c r="D34" s="434" t="str">
        <f>ST!D35</f>
        <v>Grupa B.</v>
      </c>
      <c r="E34" s="448">
        <f>ST!E35</f>
        <v>0</v>
      </c>
      <c r="F34" s="432">
        <f>ST!F35</f>
        <v>10</v>
      </c>
      <c r="G34" s="449">
        <f>ST!G35</f>
        <v>13</v>
      </c>
      <c r="H34" s="449">
        <f>ST!H35</f>
        <v>0</v>
      </c>
      <c r="I34" s="449">
        <f>ST!I35</f>
        <v>0</v>
      </c>
      <c r="J34" s="449">
        <f>ST!J35</f>
        <v>0</v>
      </c>
      <c r="K34" s="449">
        <f>ST!K35</f>
        <v>0</v>
      </c>
      <c r="L34" s="449">
        <f>ST!L35</f>
        <v>0</v>
      </c>
      <c r="M34" s="450">
        <f>ST!M35</f>
        <v>0</v>
      </c>
      <c r="N34" s="464">
        <f t="shared" si="7"/>
        <v>23</v>
      </c>
      <c r="O34" s="377">
        <f t="shared" si="8"/>
        <v>7</v>
      </c>
      <c r="P34" s="440">
        <f>ST!P35</f>
        <v>30</v>
      </c>
      <c r="Q34" s="453">
        <f>ST!Q35</f>
        <v>1</v>
      </c>
      <c r="R34" s="459">
        <f t="shared" si="9"/>
        <v>0.76666666666666672</v>
      </c>
      <c r="S34" s="465">
        <f t="shared" si="10"/>
        <v>0.23333333333333334</v>
      </c>
      <c r="T34" s="467">
        <f>ST!T35</f>
        <v>13</v>
      </c>
      <c r="U34" s="468">
        <f>ST!U35</f>
        <v>0.56521739130434778</v>
      </c>
      <c r="V34" s="454">
        <f>ST!V35</f>
        <v>0</v>
      </c>
      <c r="W34" s="449" t="str">
        <f t="shared" si="11"/>
        <v/>
      </c>
      <c r="X34" s="448" t="str">
        <f>ST!X35</f>
        <v>E, Z/bo</v>
      </c>
      <c r="Y34" s="3">
        <v>10</v>
      </c>
      <c r="Z34" s="3">
        <v>0.5</v>
      </c>
    </row>
    <row r="35" spans="1:53" s="10" customFormat="1" ht="13" x14ac:dyDescent="0.15">
      <c r="A35" s="1" t="s">
        <v>202</v>
      </c>
      <c r="B35" s="220">
        <f>ST!B36</f>
        <v>2</v>
      </c>
      <c r="C35" s="251" t="str">
        <f>ST!C36</f>
        <v>Demografia i epidemiologia</v>
      </c>
      <c r="D35" s="225" t="str">
        <f>ST!D36</f>
        <v>Grupa B.</v>
      </c>
      <c r="E35" s="252">
        <f>ST!E36</f>
        <v>0</v>
      </c>
      <c r="F35" s="220">
        <f>ST!F36</f>
        <v>17</v>
      </c>
      <c r="G35" s="223">
        <f>ST!G36</f>
        <v>0</v>
      </c>
      <c r="H35" s="223">
        <f>ST!H36</f>
        <v>0</v>
      </c>
      <c r="I35" s="223">
        <f>ST!I36</f>
        <v>0</v>
      </c>
      <c r="J35" s="223">
        <f>ST!J36</f>
        <v>0</v>
      </c>
      <c r="K35" s="223">
        <f>ST!K36</f>
        <v>0</v>
      </c>
      <c r="L35" s="223">
        <f>ST!L36</f>
        <v>0</v>
      </c>
      <c r="M35" s="224">
        <f>ST!M36</f>
        <v>0</v>
      </c>
      <c r="N35" s="38">
        <f t="shared" si="7"/>
        <v>17</v>
      </c>
      <c r="O35" s="37">
        <f t="shared" si="8"/>
        <v>13</v>
      </c>
      <c r="P35" s="24">
        <f>ST!P36</f>
        <v>30</v>
      </c>
      <c r="Q35" s="7">
        <f>ST!Q36</f>
        <v>1</v>
      </c>
      <c r="R35" s="117">
        <f t="shared" si="9"/>
        <v>0.56666666666666665</v>
      </c>
      <c r="S35" s="118">
        <f t="shared" si="10"/>
        <v>0.43333333333333335</v>
      </c>
      <c r="T35" s="279" t="str">
        <f>ST!T36</f>
        <v/>
      </c>
      <c r="U35" s="329" t="str">
        <f>ST!U36</f>
        <v/>
      </c>
      <c r="V35" s="239">
        <f>ST!V36</f>
        <v>0</v>
      </c>
      <c r="W35" s="223" t="str">
        <f t="shared" si="11"/>
        <v/>
      </c>
      <c r="X35" s="222" t="str">
        <f>ST!X36</f>
        <v>Z/o</v>
      </c>
      <c r="Y35" s="515">
        <v>17</v>
      </c>
      <c r="Z35" s="3">
        <v>1</v>
      </c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</row>
    <row r="36" spans="1:53" x14ac:dyDescent="0.15">
      <c r="A36" s="1" t="s">
        <v>198</v>
      </c>
      <c r="B36" s="253">
        <f>ST!B38</f>
        <v>2</v>
      </c>
      <c r="C36" s="254" t="str">
        <f>ST!C38</f>
        <v>Fizjoterapia ogólna</v>
      </c>
      <c r="D36" s="255" t="str">
        <f>ST!D38</f>
        <v>Grupa C.</v>
      </c>
      <c r="E36" s="256">
        <f>ST!E38</f>
        <v>0</v>
      </c>
      <c r="F36" s="257">
        <f>ST!F38</f>
        <v>7</v>
      </c>
      <c r="G36" s="258">
        <f>ST!G38</f>
        <v>10</v>
      </c>
      <c r="H36" s="258">
        <f>ST!H38</f>
        <v>0</v>
      </c>
      <c r="I36" s="258">
        <f>ST!I38</f>
        <v>0</v>
      </c>
      <c r="J36" s="258">
        <f>ST!J38</f>
        <v>0</v>
      </c>
      <c r="K36" s="258">
        <f>ST!K38</f>
        <v>0</v>
      </c>
      <c r="L36" s="258">
        <f>ST!L38</f>
        <v>0</v>
      </c>
      <c r="M36" s="259">
        <f>ST!M38</f>
        <v>0</v>
      </c>
      <c r="N36" s="38">
        <f t="shared" si="7"/>
        <v>17</v>
      </c>
      <c r="O36" s="47">
        <f t="shared" si="8"/>
        <v>13</v>
      </c>
      <c r="P36" s="24">
        <f>ST!P38</f>
        <v>30</v>
      </c>
      <c r="Q36" s="46">
        <f>ST!Q38</f>
        <v>1</v>
      </c>
      <c r="R36" s="123">
        <f t="shared" si="9"/>
        <v>0.56666666666666665</v>
      </c>
      <c r="S36" s="124">
        <f t="shared" si="10"/>
        <v>0.43333333333333335</v>
      </c>
      <c r="T36" s="330">
        <f>ST!T38</f>
        <v>10</v>
      </c>
      <c r="U36" s="331">
        <f>ST!U38</f>
        <v>0.58823529411764708</v>
      </c>
      <c r="V36" s="267">
        <f>ST!V38</f>
        <v>0</v>
      </c>
      <c r="W36" s="258" t="str">
        <f t="shared" si="11"/>
        <v/>
      </c>
      <c r="X36" s="256" t="str">
        <f>ST!X38</f>
        <v>Z/o, Z/bo</v>
      </c>
    </row>
    <row r="37" spans="1:53" ht="13" x14ac:dyDescent="0.15">
      <c r="A37" s="1" t="s">
        <v>203</v>
      </c>
      <c r="B37" s="253">
        <f>ST!B39</f>
        <v>2</v>
      </c>
      <c r="C37" s="260" t="str">
        <f>ST!C39</f>
        <v>Kinezyterapia (I)</v>
      </c>
      <c r="D37" s="255" t="str">
        <f>ST!D39</f>
        <v>Grupa C.</v>
      </c>
      <c r="E37" s="256">
        <f>ST!E39</f>
        <v>0</v>
      </c>
      <c r="F37" s="257">
        <f>ST!F39</f>
        <v>25</v>
      </c>
      <c r="G37" s="258">
        <f>ST!G39</f>
        <v>0</v>
      </c>
      <c r="H37" s="258">
        <f>ST!H39</f>
        <v>0</v>
      </c>
      <c r="I37" s="258">
        <f>ST!I39</f>
        <v>0</v>
      </c>
      <c r="J37" s="258">
        <f>ST!J39</f>
        <v>0</v>
      </c>
      <c r="K37" s="258">
        <f>ST!K39</f>
        <v>42</v>
      </c>
      <c r="L37" s="258">
        <f>ST!L39</f>
        <v>0</v>
      </c>
      <c r="M37" s="259">
        <f>ST!M39</f>
        <v>0</v>
      </c>
      <c r="N37" s="38">
        <f t="shared" si="7"/>
        <v>67</v>
      </c>
      <c r="O37" s="47">
        <f t="shared" si="8"/>
        <v>53</v>
      </c>
      <c r="P37" s="24">
        <f>ST!P39</f>
        <v>120</v>
      </c>
      <c r="Q37" s="46">
        <f>ST!Q39</f>
        <v>4</v>
      </c>
      <c r="R37" s="123">
        <f t="shared" si="9"/>
        <v>2.2333333333333334</v>
      </c>
      <c r="S37" s="124">
        <f t="shared" si="10"/>
        <v>1.7666666666666666</v>
      </c>
      <c r="T37" s="330">
        <f>ST!T39</f>
        <v>42</v>
      </c>
      <c r="U37" s="331">
        <f>ST!U39</f>
        <v>2.5074626865671643</v>
      </c>
      <c r="V37" s="267">
        <f>ST!V39</f>
        <v>0</v>
      </c>
      <c r="W37" s="258" t="str">
        <f t="shared" si="11"/>
        <v/>
      </c>
      <c r="X37" s="256" t="str">
        <f>ST!X39</f>
        <v>Z/o, Z/bo</v>
      </c>
    </row>
    <row r="38" spans="1:53" ht="26" x14ac:dyDescent="0.15">
      <c r="A38" s="1" t="s">
        <v>204</v>
      </c>
      <c r="B38" s="253">
        <f>ST!B40</f>
        <v>2</v>
      </c>
      <c r="C38" s="260" t="str">
        <f>ST!C40</f>
        <v>Kształcenie ruchowe i metodyka nauczania ruchu</v>
      </c>
      <c r="D38" s="255" t="str">
        <f>ST!D40</f>
        <v>Grupa C.</v>
      </c>
      <c r="E38" s="256">
        <f>ST!E40</f>
        <v>0</v>
      </c>
      <c r="F38" s="257">
        <f>ST!F40</f>
        <v>10</v>
      </c>
      <c r="G38" s="258">
        <f>ST!G40</f>
        <v>0</v>
      </c>
      <c r="H38" s="258">
        <f>ST!H40</f>
        <v>0</v>
      </c>
      <c r="I38" s="258">
        <f>ST!I40</f>
        <v>0</v>
      </c>
      <c r="J38" s="258">
        <f>ST!J40</f>
        <v>0</v>
      </c>
      <c r="K38" s="258">
        <f>ST!K40</f>
        <v>24</v>
      </c>
      <c r="L38" s="258">
        <f>ST!L40</f>
        <v>0</v>
      </c>
      <c r="M38" s="259">
        <f>ST!M40</f>
        <v>0</v>
      </c>
      <c r="N38" s="38">
        <f t="shared" si="7"/>
        <v>34</v>
      </c>
      <c r="O38" s="47">
        <f t="shared" si="8"/>
        <v>26</v>
      </c>
      <c r="P38" s="24">
        <f>ST!P40</f>
        <v>60</v>
      </c>
      <c r="Q38" s="46">
        <f>ST!Q40</f>
        <v>2</v>
      </c>
      <c r="R38" s="123">
        <f t="shared" si="9"/>
        <v>1.1333333333333333</v>
      </c>
      <c r="S38" s="124">
        <f t="shared" si="10"/>
        <v>0.8666666666666667</v>
      </c>
      <c r="T38" s="330">
        <f>ST!T40</f>
        <v>24</v>
      </c>
      <c r="U38" s="331">
        <f>ST!U40</f>
        <v>1.411764705882353</v>
      </c>
      <c r="V38" s="267">
        <f>ST!V40</f>
        <v>0</v>
      </c>
      <c r="W38" s="258" t="str">
        <f t="shared" si="11"/>
        <v/>
      </c>
      <c r="X38" s="256" t="str">
        <f>ST!X40</f>
        <v>E, Z/bo</v>
      </c>
      <c r="Y38" s="503">
        <v>10</v>
      </c>
      <c r="Z38" s="505">
        <v>0.8</v>
      </c>
    </row>
    <row r="39" spans="1:53" ht="13" x14ac:dyDescent="0.15">
      <c r="A39" s="1" t="s">
        <v>205</v>
      </c>
      <c r="B39" s="253">
        <f>ST!B41</f>
        <v>2</v>
      </c>
      <c r="C39" s="260" t="str">
        <f>ST!C41</f>
        <v>Medycyna fizykalna – fizykoterapia</v>
      </c>
      <c r="D39" s="255" t="str">
        <f>ST!D41</f>
        <v>Grupa C.</v>
      </c>
      <c r="E39" s="256">
        <f>ST!E41</f>
        <v>0</v>
      </c>
      <c r="F39" s="257">
        <f>ST!F41</f>
        <v>20</v>
      </c>
      <c r="G39" s="258">
        <f>ST!G41</f>
        <v>0</v>
      </c>
      <c r="H39" s="258">
        <f>ST!H41</f>
        <v>0</v>
      </c>
      <c r="I39" s="258">
        <f>ST!I41</f>
        <v>0</v>
      </c>
      <c r="J39" s="258">
        <f>ST!J41</f>
        <v>0</v>
      </c>
      <c r="K39" s="258">
        <f>ST!K41</f>
        <v>48</v>
      </c>
      <c r="L39" s="258">
        <f>ST!L41</f>
        <v>0</v>
      </c>
      <c r="M39" s="259">
        <f>ST!M41</f>
        <v>0</v>
      </c>
      <c r="N39" s="38">
        <f t="shared" si="7"/>
        <v>68</v>
      </c>
      <c r="O39" s="47">
        <f t="shared" si="8"/>
        <v>52</v>
      </c>
      <c r="P39" s="24">
        <f>ST!P41</f>
        <v>120</v>
      </c>
      <c r="Q39" s="46">
        <f>ST!Q41</f>
        <v>4</v>
      </c>
      <c r="R39" s="123">
        <f t="shared" si="9"/>
        <v>2.2666666666666666</v>
      </c>
      <c r="S39" s="124">
        <f t="shared" si="10"/>
        <v>1.7333333333333334</v>
      </c>
      <c r="T39" s="330">
        <f>ST!T41</f>
        <v>48</v>
      </c>
      <c r="U39" s="331">
        <f>ST!U41</f>
        <v>2.8235294117647061</v>
      </c>
      <c r="V39" s="267">
        <f>ST!V41</f>
        <v>0</v>
      </c>
      <c r="W39" s="258" t="str">
        <f t="shared" si="11"/>
        <v/>
      </c>
      <c r="X39" s="256" t="str">
        <f>ST!X41</f>
        <v>Z/o, Z/bo</v>
      </c>
    </row>
    <row r="40" spans="1:53" ht="13" x14ac:dyDescent="0.15">
      <c r="A40" s="1" t="s">
        <v>206</v>
      </c>
      <c r="B40" s="253">
        <f>ST!B42</f>
        <v>2</v>
      </c>
      <c r="C40" s="260" t="str">
        <f>ST!C42</f>
        <v>Praktyka asystencka</v>
      </c>
      <c r="D40" s="255" t="str">
        <f>ST!D42</f>
        <v>Grupa F.</v>
      </c>
      <c r="E40" s="256">
        <f>ST!E42</f>
        <v>0</v>
      </c>
      <c r="F40" s="257">
        <f>ST!F42</f>
        <v>0</v>
      </c>
      <c r="G40" s="258">
        <f>ST!G42</f>
        <v>0</v>
      </c>
      <c r="H40" s="258">
        <f>ST!H42</f>
        <v>0</v>
      </c>
      <c r="I40" s="258">
        <f>ST!I42</f>
        <v>0</v>
      </c>
      <c r="J40" s="258">
        <f>ST!J42</f>
        <v>0</v>
      </c>
      <c r="K40" s="258">
        <f>ST!K42</f>
        <v>0</v>
      </c>
      <c r="L40" s="258">
        <f>ST!L42</f>
        <v>0</v>
      </c>
      <c r="M40" s="259">
        <f>ST!M42</f>
        <v>150</v>
      </c>
      <c r="N40" s="38">
        <f t="shared" si="7"/>
        <v>150</v>
      </c>
      <c r="O40" s="47">
        <f t="shared" si="8"/>
        <v>0</v>
      </c>
      <c r="P40" s="24">
        <f>ST!P42</f>
        <v>150</v>
      </c>
      <c r="Q40" s="46">
        <f>ST!Q42</f>
        <v>5</v>
      </c>
      <c r="R40" s="123">
        <f t="shared" si="9"/>
        <v>5</v>
      </c>
      <c r="S40" s="124">
        <f t="shared" si="10"/>
        <v>0</v>
      </c>
      <c r="T40" s="330">
        <f>ST!T42</f>
        <v>150</v>
      </c>
      <c r="U40" s="331">
        <f>ST!U42</f>
        <v>5</v>
      </c>
      <c r="V40" s="267">
        <f>ST!V42</f>
        <v>0</v>
      </c>
      <c r="W40" s="258" t="str">
        <f t="shared" si="11"/>
        <v/>
      </c>
      <c r="X40" s="256" t="str">
        <f>ST!X42</f>
        <v>Z/o</v>
      </c>
      <c r="AC40" s="3">
        <v>12</v>
      </c>
      <c r="AD40" s="3">
        <v>1</v>
      </c>
    </row>
    <row r="41" spans="1:53" ht="26" x14ac:dyDescent="0.15">
      <c r="A41" s="1" t="s">
        <v>207</v>
      </c>
      <c r="B41" s="253">
        <f>ST!B43</f>
        <v>2</v>
      </c>
      <c r="C41" s="260" t="str">
        <f>ST!C43</f>
        <v>Rekreacyjne formy aktywności ruchowej / Plenerowe formy ruchu (DW)</v>
      </c>
      <c r="D41" s="255" t="str">
        <f>ST!D43</f>
        <v>Grupa H.</v>
      </c>
      <c r="E41" s="256">
        <f>ST!E43</f>
        <v>0</v>
      </c>
      <c r="F41" s="257">
        <f>ST!F43</f>
        <v>0</v>
      </c>
      <c r="G41" s="258">
        <f>ST!G43</f>
        <v>0</v>
      </c>
      <c r="H41" s="258">
        <f>ST!H43</f>
        <v>0</v>
      </c>
      <c r="I41" s="258">
        <f>ST!I43</f>
        <v>0</v>
      </c>
      <c r="J41" s="258">
        <f>ST!J43</f>
        <v>0</v>
      </c>
      <c r="K41" s="258">
        <f>ST!K43</f>
        <v>34</v>
      </c>
      <c r="L41" s="258">
        <f>ST!L43</f>
        <v>0</v>
      </c>
      <c r="M41" s="259">
        <f>ST!M43</f>
        <v>0</v>
      </c>
      <c r="N41" s="38">
        <f t="shared" si="7"/>
        <v>34</v>
      </c>
      <c r="O41" s="47">
        <f t="shared" si="8"/>
        <v>26</v>
      </c>
      <c r="P41" s="24">
        <f>ST!P43</f>
        <v>60</v>
      </c>
      <c r="Q41" s="46">
        <f>ST!Q43</f>
        <v>2</v>
      </c>
      <c r="R41" s="123">
        <f t="shared" si="9"/>
        <v>1.1333333333333333</v>
      </c>
      <c r="S41" s="124">
        <f t="shared" si="10"/>
        <v>0.8666666666666667</v>
      </c>
      <c r="T41" s="330">
        <f>ST!T43</f>
        <v>34</v>
      </c>
      <c r="U41" s="331">
        <f>ST!U43</f>
        <v>2</v>
      </c>
      <c r="V41" s="267" t="str">
        <f>ST!V43</f>
        <v>DW</v>
      </c>
      <c r="W41" s="258">
        <f t="shared" si="11"/>
        <v>2</v>
      </c>
      <c r="X41" s="256" t="str">
        <f>ST!X43</f>
        <v>Z/o</v>
      </c>
      <c r="AC41" s="3">
        <v>12</v>
      </c>
      <c r="AD41" s="3">
        <v>1</v>
      </c>
    </row>
    <row r="42" spans="1:53" ht="13" thickBot="1" x14ac:dyDescent="0.2">
      <c r="A42" s="1" t="s">
        <v>208</v>
      </c>
      <c r="B42" s="261">
        <f>ST!B44</f>
        <v>2</v>
      </c>
      <c r="C42" s="262" t="str">
        <f>ST!C44</f>
        <v>Dieta w zdrowiu i chorobie</v>
      </c>
      <c r="D42" s="263" t="str">
        <f>ST!D44</f>
        <v>Grupa H.</v>
      </c>
      <c r="E42" s="264">
        <f>ST!E44</f>
        <v>0</v>
      </c>
      <c r="F42" s="236">
        <f>ST!F44</f>
        <v>10</v>
      </c>
      <c r="G42" s="237">
        <f>ST!G44</f>
        <v>18</v>
      </c>
      <c r="H42" s="237">
        <f>ST!H44</f>
        <v>0</v>
      </c>
      <c r="I42" s="237">
        <f>ST!I44</f>
        <v>0</v>
      </c>
      <c r="J42" s="237">
        <f>ST!J44</f>
        <v>0</v>
      </c>
      <c r="K42" s="237">
        <f>ST!K44</f>
        <v>0</v>
      </c>
      <c r="L42" s="237">
        <f>ST!L44</f>
        <v>0</v>
      </c>
      <c r="M42" s="265">
        <f>ST!M44</f>
        <v>0</v>
      </c>
      <c r="N42" s="95">
        <f t="shared" si="7"/>
        <v>28</v>
      </c>
      <c r="O42" s="173">
        <f t="shared" si="8"/>
        <v>32</v>
      </c>
      <c r="P42" s="94">
        <f>ST!P44</f>
        <v>60</v>
      </c>
      <c r="Q42" s="50">
        <f>ST!Q44</f>
        <v>2</v>
      </c>
      <c r="R42" s="175">
        <f t="shared" si="9"/>
        <v>0.93333333333333335</v>
      </c>
      <c r="S42" s="176">
        <f t="shared" si="10"/>
        <v>1.0666666666666667</v>
      </c>
      <c r="T42" s="332">
        <f>ST!T44</f>
        <v>18</v>
      </c>
      <c r="U42" s="333">
        <f>ST!U44</f>
        <v>1.2857142857142858</v>
      </c>
      <c r="V42" s="268">
        <f>ST!V44</f>
        <v>0</v>
      </c>
      <c r="W42" s="237" t="str">
        <f t="shared" si="11"/>
        <v/>
      </c>
      <c r="X42" s="264" t="str">
        <f>ST!X44</f>
        <v>Z/o, Z/bo</v>
      </c>
      <c r="Y42" s="3">
        <v>10</v>
      </c>
      <c r="Z42" s="3">
        <v>0.8</v>
      </c>
    </row>
    <row r="43" spans="1:53" ht="15" customHeight="1" thickBot="1" x14ac:dyDescent="0.25">
      <c r="B43"/>
      <c r="D43" s="311">
        <v>0</v>
      </c>
      <c r="F43" s="155">
        <f t="shared" ref="F43:U43" si="12">SUM(F30:F42)</f>
        <v>145</v>
      </c>
      <c r="G43" s="156">
        <f t="shared" si="12"/>
        <v>71</v>
      </c>
      <c r="H43" s="156">
        <f t="shared" si="12"/>
        <v>35</v>
      </c>
      <c r="I43" s="156">
        <f t="shared" si="12"/>
        <v>0</v>
      </c>
      <c r="J43" s="156">
        <f t="shared" si="12"/>
        <v>0</v>
      </c>
      <c r="K43" s="156">
        <f t="shared" si="12"/>
        <v>148</v>
      </c>
      <c r="L43" s="156">
        <f t="shared" si="12"/>
        <v>30</v>
      </c>
      <c r="M43" s="157">
        <f t="shared" si="12"/>
        <v>150</v>
      </c>
      <c r="N43" s="155">
        <f t="shared" si="12"/>
        <v>579</v>
      </c>
      <c r="O43" s="156">
        <f t="shared" si="12"/>
        <v>321</v>
      </c>
      <c r="P43" s="157">
        <f t="shared" si="12"/>
        <v>900</v>
      </c>
      <c r="Q43" s="158">
        <f t="shared" si="12"/>
        <v>30</v>
      </c>
      <c r="R43" s="159">
        <f t="shared" si="12"/>
        <v>19.299999999999997</v>
      </c>
      <c r="S43" s="160">
        <f t="shared" si="12"/>
        <v>10.7</v>
      </c>
      <c r="T43" s="159">
        <f t="shared" si="12"/>
        <v>434</v>
      </c>
      <c r="U43" s="159">
        <f t="shared" si="12"/>
        <v>21.244860838287565</v>
      </c>
      <c r="V43" s="161">
        <f>COUNTA(V30:V42)</f>
        <v>13</v>
      </c>
      <c r="W43" s="161">
        <f>SUM(W30:W42)</f>
        <v>3</v>
      </c>
      <c r="X43" s="161"/>
      <c r="Y43" s="528">
        <f>SUM(Y30:Y42)</f>
        <v>47</v>
      </c>
      <c r="Z43" s="528">
        <f>SUM(Z30:Z42)</f>
        <v>3.0999999999999996</v>
      </c>
    </row>
    <row r="44" spans="1:53" ht="15" customHeight="1" thickBot="1" x14ac:dyDescent="0.2">
      <c r="D44" s="311">
        <v>0</v>
      </c>
      <c r="F44" s="5"/>
      <c r="G44" s="5"/>
      <c r="H44" s="5"/>
      <c r="I44" s="5"/>
      <c r="J44" s="5"/>
      <c r="K44" s="5"/>
      <c r="L44" s="5"/>
      <c r="M44" s="6"/>
      <c r="N44" s="6"/>
      <c r="O44" s="6"/>
      <c r="P44" s="6"/>
      <c r="R44" s="559">
        <f>SUM(R43:S43)</f>
        <v>29.999999999999996</v>
      </c>
      <c r="S44" s="560"/>
      <c r="T44" s="12"/>
      <c r="U44" s="63"/>
      <c r="V44" s="6"/>
      <c r="W44" s="6"/>
    </row>
    <row r="45" spans="1:53" ht="13" thickBot="1" x14ac:dyDescent="0.2">
      <c r="B45" s="5"/>
      <c r="D45" s="312">
        <v>0</v>
      </c>
      <c r="E45" s="22"/>
      <c r="F45" s="5"/>
      <c r="G45" s="5"/>
      <c r="H45" s="5"/>
      <c r="I45" s="5"/>
      <c r="J45" s="5"/>
      <c r="K45" s="5"/>
      <c r="L45" s="5"/>
      <c r="M45" s="5"/>
      <c r="N45" s="6"/>
      <c r="O45" s="6"/>
      <c r="P45" s="6"/>
      <c r="Q45" s="6"/>
      <c r="R45" s="6"/>
      <c r="S45" s="6"/>
      <c r="T45" s="6"/>
      <c r="U45" s="63"/>
      <c r="V45" s="6"/>
      <c r="W45" s="6"/>
      <c r="X45" s="6"/>
    </row>
    <row r="46" spans="1:53" ht="13" x14ac:dyDescent="0.15">
      <c r="B46" s="213">
        <f>ST!B48</f>
        <v>3</v>
      </c>
      <c r="C46" s="242" t="str">
        <f>ST!C48</f>
        <v>Anatomia funkcjonalna i palpacyjna</v>
      </c>
      <c r="D46" s="243" t="str">
        <f>ST!D48</f>
        <v>Grupa A.</v>
      </c>
      <c r="E46" s="244">
        <f>ST!E48</f>
        <v>0</v>
      </c>
      <c r="F46" s="245">
        <f>ST!F48</f>
        <v>0</v>
      </c>
      <c r="G46" s="246">
        <f>ST!G48</f>
        <v>0</v>
      </c>
      <c r="H46" s="246">
        <f>ST!H48</f>
        <v>0</v>
      </c>
      <c r="I46" s="246">
        <f>ST!I48</f>
        <v>0</v>
      </c>
      <c r="J46" s="246">
        <f>ST!J48</f>
        <v>0</v>
      </c>
      <c r="K46" s="246">
        <f>ST!K48</f>
        <v>30</v>
      </c>
      <c r="L46" s="246">
        <f>ST!L48</f>
        <v>0</v>
      </c>
      <c r="M46" s="247">
        <f>ST!M48</f>
        <v>0</v>
      </c>
      <c r="N46" s="141">
        <f t="shared" ref="N46:N60" si="13">SUM(F46:M46)</f>
        <v>30</v>
      </c>
      <c r="O46" s="140">
        <f t="shared" ref="O46:O60" si="14">P46-N46</f>
        <v>20</v>
      </c>
      <c r="P46" s="142">
        <f>ST!P48</f>
        <v>50</v>
      </c>
      <c r="Q46" s="143">
        <f>ST!Q48</f>
        <v>2</v>
      </c>
      <c r="R46" s="144">
        <f t="shared" ref="R46:R60" si="15">N46/P46*Q46</f>
        <v>1.2</v>
      </c>
      <c r="S46" s="145">
        <f t="shared" ref="S46:S60" si="16">O46/P46*Q46</f>
        <v>0.8</v>
      </c>
      <c r="T46" s="326">
        <f>ST!T48</f>
        <v>30</v>
      </c>
      <c r="U46" s="327">
        <f>ST!U48</f>
        <v>2</v>
      </c>
      <c r="V46" s="266">
        <f>ST!V48</f>
        <v>0</v>
      </c>
      <c r="W46" s="246" t="str">
        <f t="shared" ref="W46:W60" si="17">IF(V46="DW",Q46,"")</f>
        <v/>
      </c>
      <c r="X46" s="517" t="str">
        <f>ST!X48</f>
        <v>Z/o</v>
      </c>
      <c r="Y46" s="358"/>
      <c r="Z46" s="509"/>
    </row>
    <row r="47" spans="1:53" ht="13" x14ac:dyDescent="0.15">
      <c r="B47" s="226">
        <f>ST!B49</f>
        <v>3</v>
      </c>
      <c r="C47" s="269" t="str">
        <f>ST!C49</f>
        <v xml:space="preserve">Fizjologia wysiłku fizycznego </v>
      </c>
      <c r="D47" s="248" t="str">
        <f>ST!D49</f>
        <v>Grupa A.</v>
      </c>
      <c r="E47" s="225">
        <f>ST!E49</f>
        <v>0</v>
      </c>
      <c r="F47" s="270">
        <f>ST!F49</f>
        <v>10</v>
      </c>
      <c r="G47" s="271">
        <f>ST!G49</f>
        <v>0</v>
      </c>
      <c r="H47" s="271">
        <f>ST!H49</f>
        <v>30</v>
      </c>
      <c r="I47" s="271">
        <f>ST!I49</f>
        <v>0</v>
      </c>
      <c r="J47" s="271">
        <f>ST!J49</f>
        <v>0</v>
      </c>
      <c r="K47" s="271">
        <f>ST!K49</f>
        <v>0</v>
      </c>
      <c r="L47" s="271">
        <f>ST!L49</f>
        <v>0</v>
      </c>
      <c r="M47" s="272">
        <f>ST!M49</f>
        <v>0</v>
      </c>
      <c r="N47" s="150">
        <f t="shared" si="13"/>
        <v>40</v>
      </c>
      <c r="O47" s="149">
        <f t="shared" si="14"/>
        <v>50</v>
      </c>
      <c r="P47" s="151">
        <f>ST!P49</f>
        <v>90</v>
      </c>
      <c r="Q47" s="152">
        <f>ST!Q49</f>
        <v>3</v>
      </c>
      <c r="R47" s="153">
        <f t="shared" si="15"/>
        <v>1.3333333333333333</v>
      </c>
      <c r="S47" s="154">
        <f t="shared" si="16"/>
        <v>1.6666666666666667</v>
      </c>
      <c r="T47" s="334">
        <f>ST!T49</f>
        <v>30</v>
      </c>
      <c r="U47" s="335">
        <f>ST!U49</f>
        <v>2.25</v>
      </c>
      <c r="V47" s="289">
        <f>ST!V49</f>
        <v>0</v>
      </c>
      <c r="W47" s="271" t="str">
        <f t="shared" si="17"/>
        <v/>
      </c>
      <c r="X47" s="518" t="str">
        <f>ST!X49</f>
        <v>E, Z/bo</v>
      </c>
      <c r="Y47" s="508"/>
      <c r="Z47" s="508"/>
    </row>
    <row r="48" spans="1:53" s="358" customFormat="1" ht="13" x14ac:dyDescent="0.15">
      <c r="B48" s="436">
        <f>ST!B50</f>
        <v>3</v>
      </c>
      <c r="C48" s="463" t="str">
        <f>ST!C50</f>
        <v>Patologia ogólna</v>
      </c>
      <c r="D48" s="434" t="str">
        <f>ST!D50</f>
        <v>Grupa A.</v>
      </c>
      <c r="E48" s="448">
        <f>ST!E50</f>
        <v>0</v>
      </c>
      <c r="F48" s="432">
        <f>ST!F50</f>
        <v>30</v>
      </c>
      <c r="G48" s="449">
        <f>ST!G50</f>
        <v>0</v>
      </c>
      <c r="H48" s="449">
        <f>ST!H50</f>
        <v>0</v>
      </c>
      <c r="I48" s="449">
        <f>ST!I50</f>
        <v>0</v>
      </c>
      <c r="J48" s="449">
        <f>ST!J50</f>
        <v>0</v>
      </c>
      <c r="K48" s="449">
        <f>ST!K50</f>
        <v>0</v>
      </c>
      <c r="L48" s="449">
        <f>ST!L50</f>
        <v>0</v>
      </c>
      <c r="M48" s="450">
        <f>ST!M50</f>
        <v>0</v>
      </c>
      <c r="N48" s="464">
        <f t="shared" si="13"/>
        <v>30</v>
      </c>
      <c r="O48" s="377">
        <f t="shared" si="14"/>
        <v>30</v>
      </c>
      <c r="P48" s="456">
        <f>ST!P50</f>
        <v>60</v>
      </c>
      <c r="Q48" s="453">
        <f>ST!Q50</f>
        <v>2</v>
      </c>
      <c r="R48" s="459">
        <f t="shared" si="15"/>
        <v>1</v>
      </c>
      <c r="S48" s="465">
        <f t="shared" si="16"/>
        <v>1</v>
      </c>
      <c r="T48" s="467" t="str">
        <f>ST!T50</f>
        <v/>
      </c>
      <c r="U48" s="468" t="str">
        <f>ST!U50</f>
        <v/>
      </c>
      <c r="V48" s="454">
        <f>ST!V50</f>
        <v>0</v>
      </c>
      <c r="W48" s="449" t="str">
        <f t="shared" si="17"/>
        <v/>
      </c>
      <c r="X48" s="448" t="str">
        <f>ST!X50</f>
        <v>E</v>
      </c>
      <c r="Y48" s="509">
        <v>30</v>
      </c>
      <c r="Z48" s="509">
        <v>2</v>
      </c>
    </row>
    <row r="49" spans="2:53" ht="13" x14ac:dyDescent="0.15">
      <c r="B49" s="226">
        <f>ST!B51</f>
        <v>3</v>
      </c>
      <c r="C49" s="274" t="str">
        <f>ST!C51</f>
        <v>Język obcy (II)</v>
      </c>
      <c r="D49" s="248" t="str">
        <f>ST!D51</f>
        <v>Grupa B.</v>
      </c>
      <c r="E49" s="222">
        <f>ST!E51</f>
        <v>0</v>
      </c>
      <c r="F49" s="275">
        <f>ST!F51</f>
        <v>0</v>
      </c>
      <c r="G49" s="276">
        <f>ST!G51</f>
        <v>0</v>
      </c>
      <c r="H49" s="276">
        <f>ST!H51</f>
        <v>0</v>
      </c>
      <c r="I49" s="227">
        <f>ST!I51</f>
        <v>0</v>
      </c>
      <c r="J49" s="227">
        <f>ST!J51</f>
        <v>0</v>
      </c>
      <c r="K49" s="227">
        <f>ST!K51</f>
        <v>0</v>
      </c>
      <c r="L49" s="276">
        <f>ST!L51</f>
        <v>30</v>
      </c>
      <c r="M49" s="277">
        <f>ST!M51</f>
        <v>0</v>
      </c>
      <c r="N49" s="25">
        <f t="shared" si="13"/>
        <v>30</v>
      </c>
      <c r="O49" s="4">
        <f t="shared" si="14"/>
        <v>0</v>
      </c>
      <c r="P49" s="24">
        <f>ST!P51</f>
        <v>30</v>
      </c>
      <c r="Q49" s="7">
        <f>ST!Q51</f>
        <v>1</v>
      </c>
      <c r="R49" s="117">
        <f t="shared" si="15"/>
        <v>1</v>
      </c>
      <c r="S49" s="118">
        <f t="shared" si="16"/>
        <v>0</v>
      </c>
      <c r="T49" s="279">
        <f>ST!T51</f>
        <v>30</v>
      </c>
      <c r="U49" s="329">
        <f>ST!U51</f>
        <v>1</v>
      </c>
      <c r="V49" s="239" t="str">
        <f>ST!V51</f>
        <v>DW</v>
      </c>
      <c r="W49" s="223">
        <f t="shared" si="17"/>
        <v>1</v>
      </c>
      <c r="X49" s="225" t="str">
        <f>ST!X51</f>
        <v>Z/o</v>
      </c>
      <c r="Y49" s="508"/>
      <c r="Z49" s="508"/>
    </row>
    <row r="50" spans="2:53" x14ac:dyDescent="0.15">
      <c r="B50" s="220">
        <f>ST!B52</f>
        <v>3</v>
      </c>
      <c r="C50" s="249" t="str">
        <f>ST!C52</f>
        <v>Kinezyterapia (II)</v>
      </c>
      <c r="D50" s="278" t="str">
        <f>ST!D52</f>
        <v>Grupa C.</v>
      </c>
      <c r="E50" s="279">
        <f>ST!E52</f>
        <v>0</v>
      </c>
      <c r="F50" s="280">
        <f>ST!F52</f>
        <v>10</v>
      </c>
      <c r="G50" s="250">
        <f>ST!G52</f>
        <v>0</v>
      </c>
      <c r="H50" s="250">
        <f>ST!H52</f>
        <v>0</v>
      </c>
      <c r="I50" s="250">
        <f>ST!I52</f>
        <v>0</v>
      </c>
      <c r="J50" s="250">
        <f>ST!J52</f>
        <v>0</v>
      </c>
      <c r="K50" s="250">
        <f>ST!K52</f>
        <v>28</v>
      </c>
      <c r="L50" s="250">
        <f>ST!L52</f>
        <v>0</v>
      </c>
      <c r="M50" s="281">
        <f>ST!M52</f>
        <v>0</v>
      </c>
      <c r="N50" s="28">
        <f t="shared" si="13"/>
        <v>38</v>
      </c>
      <c r="O50" s="20">
        <f t="shared" si="14"/>
        <v>22</v>
      </c>
      <c r="P50" s="31">
        <f>ST!P52</f>
        <v>60</v>
      </c>
      <c r="Q50" s="18">
        <f>ST!Q52</f>
        <v>2</v>
      </c>
      <c r="R50" s="32">
        <f t="shared" si="15"/>
        <v>1.2666666666666666</v>
      </c>
      <c r="S50" s="33">
        <f t="shared" si="16"/>
        <v>0.73333333333333328</v>
      </c>
      <c r="T50" s="336">
        <f>ST!T52</f>
        <v>28</v>
      </c>
      <c r="U50" s="337">
        <f>ST!U52</f>
        <v>1.4736842105263157</v>
      </c>
      <c r="V50" s="290">
        <f>ST!V52</f>
        <v>0</v>
      </c>
      <c r="W50" s="323" t="str">
        <f t="shared" si="17"/>
        <v/>
      </c>
      <c r="X50" s="315" t="str">
        <f>ST!X52</f>
        <v>Z/bo, Z/o</v>
      </c>
      <c r="Y50" s="508"/>
      <c r="Z50" s="508"/>
    </row>
    <row r="51" spans="2:53" ht="13" x14ac:dyDescent="0.15">
      <c r="B51" s="220">
        <f>ST!B53</f>
        <v>3</v>
      </c>
      <c r="C51" s="282" t="str">
        <f>ST!C53</f>
        <v>Masaż (I)</v>
      </c>
      <c r="D51" s="278" t="str">
        <f>ST!D53</f>
        <v>Grupa C.</v>
      </c>
      <c r="E51" s="279">
        <f>ST!E53</f>
        <v>0</v>
      </c>
      <c r="F51" s="275">
        <f>ST!F53</f>
        <v>10</v>
      </c>
      <c r="G51" s="276">
        <f>ST!G53</f>
        <v>0</v>
      </c>
      <c r="H51" s="276">
        <f>ST!H53</f>
        <v>0</v>
      </c>
      <c r="I51" s="276">
        <f>ST!I53</f>
        <v>0</v>
      </c>
      <c r="J51" s="276">
        <f>ST!J53</f>
        <v>0</v>
      </c>
      <c r="K51" s="276">
        <f>ST!K53</f>
        <v>24</v>
      </c>
      <c r="L51" s="276">
        <f>ST!L53</f>
        <v>0</v>
      </c>
      <c r="M51" s="277">
        <f>ST!M53</f>
        <v>0</v>
      </c>
      <c r="N51" s="25">
        <f t="shared" si="13"/>
        <v>34</v>
      </c>
      <c r="O51" s="4">
        <f t="shared" si="14"/>
        <v>26</v>
      </c>
      <c r="P51" s="24">
        <f>ST!P53</f>
        <v>60</v>
      </c>
      <c r="Q51" s="7">
        <f>ST!Q53</f>
        <v>2</v>
      </c>
      <c r="R51" s="117">
        <f t="shared" si="15"/>
        <v>1.1333333333333333</v>
      </c>
      <c r="S51" s="118">
        <f t="shared" si="16"/>
        <v>0.8666666666666667</v>
      </c>
      <c r="T51" s="279">
        <f>ST!T53</f>
        <v>24</v>
      </c>
      <c r="U51" s="329">
        <f>ST!U53</f>
        <v>1.411764705882353</v>
      </c>
      <c r="V51" s="239">
        <f>ST!V53</f>
        <v>0</v>
      </c>
      <c r="W51" s="223" t="str">
        <f t="shared" si="17"/>
        <v/>
      </c>
      <c r="X51" s="222" t="str">
        <f>ST!X53</f>
        <v>Z/o, Z/bo</v>
      </c>
      <c r="Y51" s="508"/>
      <c r="Z51" s="508"/>
    </row>
    <row r="52" spans="2:53" ht="13" x14ac:dyDescent="0.15">
      <c r="B52" s="288">
        <f>ST!B54</f>
        <v>3</v>
      </c>
      <c r="C52" s="282" t="str">
        <f>ST!C54</f>
        <v>Terapia manualna</v>
      </c>
      <c r="D52" s="278" t="str">
        <f>ST!D54</f>
        <v>Grupa C.</v>
      </c>
      <c r="E52" s="279">
        <f>ST!E54</f>
        <v>0</v>
      </c>
      <c r="F52" s="275">
        <f>ST!F54</f>
        <v>5</v>
      </c>
      <c r="G52" s="276">
        <f>ST!G54</f>
        <v>0</v>
      </c>
      <c r="H52" s="276">
        <f>ST!H54</f>
        <v>0</v>
      </c>
      <c r="I52" s="276">
        <f>ST!I54</f>
        <v>0</v>
      </c>
      <c r="J52" s="276">
        <f>ST!J54</f>
        <v>0</v>
      </c>
      <c r="K52" s="276">
        <f>ST!K54</f>
        <v>30</v>
      </c>
      <c r="L52" s="276">
        <f>ST!L54</f>
        <v>0</v>
      </c>
      <c r="M52" s="277">
        <f>ST!M54</f>
        <v>0</v>
      </c>
      <c r="N52" s="25">
        <f t="shared" si="13"/>
        <v>35</v>
      </c>
      <c r="O52" s="4">
        <f t="shared" si="14"/>
        <v>25</v>
      </c>
      <c r="P52" s="24">
        <f>ST!P54</f>
        <v>60</v>
      </c>
      <c r="Q52" s="7">
        <f>ST!Q54</f>
        <v>2</v>
      </c>
      <c r="R52" s="117">
        <f t="shared" si="15"/>
        <v>1.1666666666666667</v>
      </c>
      <c r="S52" s="118">
        <f t="shared" si="16"/>
        <v>0.83333333333333337</v>
      </c>
      <c r="T52" s="336">
        <f>ST!T54</f>
        <v>30</v>
      </c>
      <c r="U52" s="337">
        <f>ST!U54</f>
        <v>1.7142857142857142</v>
      </c>
      <c r="V52" s="290">
        <f>ST!V54</f>
        <v>0</v>
      </c>
      <c r="W52" s="323" t="str">
        <f t="shared" si="17"/>
        <v/>
      </c>
      <c r="X52" s="222" t="str">
        <f>ST!X54</f>
        <v>Z/bo, E</v>
      </c>
      <c r="Y52" s="508">
        <v>5</v>
      </c>
      <c r="Z52" s="508">
        <v>0.3</v>
      </c>
    </row>
    <row r="53" spans="2:53" ht="13" x14ac:dyDescent="0.15">
      <c r="B53" s="288">
        <f>ST!B55</f>
        <v>3</v>
      </c>
      <c r="C53" s="282" t="str">
        <f>ST!C55</f>
        <v>Medycyna fizykalna – fizykoterapia</v>
      </c>
      <c r="D53" s="278" t="str">
        <f>ST!D55</f>
        <v>Grupa C.</v>
      </c>
      <c r="E53" s="279">
        <f>ST!E55</f>
        <v>0</v>
      </c>
      <c r="F53" s="275">
        <f>ST!F55</f>
        <v>14</v>
      </c>
      <c r="G53" s="276">
        <f>ST!G55</f>
        <v>0</v>
      </c>
      <c r="H53" s="276">
        <f>ST!H55</f>
        <v>0</v>
      </c>
      <c r="I53" s="276">
        <f>ST!I55</f>
        <v>0</v>
      </c>
      <c r="J53" s="276">
        <f>ST!J55</f>
        <v>0</v>
      </c>
      <c r="K53" s="276">
        <f>ST!K55</f>
        <v>20</v>
      </c>
      <c r="L53" s="276">
        <f>ST!L55</f>
        <v>0</v>
      </c>
      <c r="M53" s="277">
        <f>ST!M55</f>
        <v>0</v>
      </c>
      <c r="N53" s="25">
        <f t="shared" si="13"/>
        <v>34</v>
      </c>
      <c r="O53" s="4">
        <f t="shared" si="14"/>
        <v>26</v>
      </c>
      <c r="P53" s="24">
        <f>ST!P55</f>
        <v>60</v>
      </c>
      <c r="Q53" s="7">
        <f>ST!Q55</f>
        <v>2</v>
      </c>
      <c r="R53" s="117">
        <f t="shared" si="15"/>
        <v>1.1333333333333333</v>
      </c>
      <c r="S53" s="118">
        <f t="shared" si="16"/>
        <v>0.8666666666666667</v>
      </c>
      <c r="T53" s="336">
        <f>ST!T55</f>
        <v>20</v>
      </c>
      <c r="U53" s="337">
        <f>ST!U55</f>
        <v>1.1764705882352942</v>
      </c>
      <c r="V53" s="290">
        <f>ST!V55</f>
        <v>0</v>
      </c>
      <c r="W53" s="323" t="str">
        <f t="shared" si="17"/>
        <v/>
      </c>
      <c r="X53" s="222" t="str">
        <f>ST!X55</f>
        <v>E, Z/o</v>
      </c>
      <c r="Y53" s="508"/>
      <c r="Z53" s="508"/>
    </row>
    <row r="54" spans="2:53" ht="13" x14ac:dyDescent="0.15">
      <c r="B54" s="288">
        <f>ST!B56</f>
        <v>3</v>
      </c>
      <c r="C54" s="282" t="str">
        <f>ST!C56</f>
        <v>Balneoklimatologia i odnowa biologiczna</v>
      </c>
      <c r="D54" s="278" t="str">
        <f>ST!D56</f>
        <v>Grupa C.</v>
      </c>
      <c r="E54" s="279">
        <f>ST!E56</f>
        <v>0</v>
      </c>
      <c r="F54" s="275">
        <f>ST!F56</f>
        <v>20</v>
      </c>
      <c r="G54" s="276">
        <f>ST!G56</f>
        <v>0</v>
      </c>
      <c r="H54" s="276">
        <f>ST!H56</f>
        <v>0</v>
      </c>
      <c r="I54" s="276">
        <f>ST!I56</f>
        <v>0</v>
      </c>
      <c r="J54" s="276">
        <f>ST!J56</f>
        <v>0</v>
      </c>
      <c r="K54" s="276">
        <f>ST!K56</f>
        <v>14</v>
      </c>
      <c r="L54" s="276">
        <f>ST!L56</f>
        <v>0</v>
      </c>
      <c r="M54" s="277">
        <f>ST!M56</f>
        <v>0</v>
      </c>
      <c r="N54" s="25">
        <f t="shared" si="13"/>
        <v>34</v>
      </c>
      <c r="O54" s="4">
        <f t="shared" si="14"/>
        <v>26</v>
      </c>
      <c r="P54" s="24">
        <f>ST!P56</f>
        <v>60</v>
      </c>
      <c r="Q54" s="7">
        <f>ST!Q56</f>
        <v>2</v>
      </c>
      <c r="R54" s="117">
        <f t="shared" si="15"/>
        <v>1.1333333333333333</v>
      </c>
      <c r="S54" s="118">
        <f t="shared" si="16"/>
        <v>0.8666666666666667</v>
      </c>
      <c r="T54" s="336">
        <f>ST!T56</f>
        <v>14</v>
      </c>
      <c r="U54" s="337">
        <f>ST!U56</f>
        <v>0.82352941176470584</v>
      </c>
      <c r="V54" s="290">
        <f>ST!V56</f>
        <v>0</v>
      </c>
      <c r="W54" s="323" t="str">
        <f t="shared" si="17"/>
        <v/>
      </c>
      <c r="X54" s="222" t="str">
        <f>ST!X56</f>
        <v>Z/o, Z/bo</v>
      </c>
      <c r="Y54" s="508"/>
      <c r="Z54" s="508"/>
    </row>
    <row r="55" spans="2:53" ht="26" x14ac:dyDescent="0.15">
      <c r="B55" s="288">
        <f>ST!B57</f>
        <v>3</v>
      </c>
      <c r="C55" s="282" t="str">
        <f>ST!C57</f>
        <v>Podstawy treningu zdrowotnego / Podstawy pilatesu (DW)</v>
      </c>
      <c r="D55" s="278" t="str">
        <f>ST!D57</f>
        <v>Grupa H.</v>
      </c>
      <c r="E55" s="279">
        <f>ST!E57</f>
        <v>0</v>
      </c>
      <c r="F55" s="275">
        <f>ST!F57</f>
        <v>10</v>
      </c>
      <c r="G55" s="276">
        <f>ST!G57</f>
        <v>20</v>
      </c>
      <c r="H55" s="276">
        <f>ST!H57</f>
        <v>0</v>
      </c>
      <c r="I55" s="276">
        <f>ST!I57</f>
        <v>0</v>
      </c>
      <c r="J55" s="276">
        <f>ST!J57</f>
        <v>0</v>
      </c>
      <c r="K55" s="276">
        <f>ST!K57</f>
        <v>0</v>
      </c>
      <c r="L55" s="276">
        <f>ST!L57</f>
        <v>0</v>
      </c>
      <c r="M55" s="277">
        <f>ST!M57</f>
        <v>0</v>
      </c>
      <c r="N55" s="25">
        <f t="shared" si="13"/>
        <v>30</v>
      </c>
      <c r="O55" s="4">
        <f t="shared" si="14"/>
        <v>30</v>
      </c>
      <c r="P55" s="24">
        <f>ST!P57</f>
        <v>60</v>
      </c>
      <c r="Q55" s="7">
        <f>ST!Q57</f>
        <v>2</v>
      </c>
      <c r="R55" s="117">
        <f t="shared" si="15"/>
        <v>1</v>
      </c>
      <c r="S55" s="118">
        <f t="shared" si="16"/>
        <v>1</v>
      </c>
      <c r="T55" s="336">
        <f>ST!T57</f>
        <v>20</v>
      </c>
      <c r="U55" s="337">
        <f>ST!U57</f>
        <v>1.3333333333333333</v>
      </c>
      <c r="V55" s="290" t="str">
        <f>ST!V57</f>
        <v>DW</v>
      </c>
      <c r="W55" s="323">
        <f t="shared" si="17"/>
        <v>2</v>
      </c>
      <c r="X55" s="222" t="str">
        <f>ST!X57</f>
        <v>Z/o, Z/bo</v>
      </c>
      <c r="Y55" s="508">
        <v>10</v>
      </c>
      <c r="Z55" s="508">
        <v>0.5</v>
      </c>
    </row>
    <row r="56" spans="2:53" ht="26" x14ac:dyDescent="0.15">
      <c r="B56" s="220">
        <f>ST!B58</f>
        <v>3</v>
      </c>
      <c r="C56" s="295" t="str">
        <f>ST!C58</f>
        <v>Zabawy motoryczne wspomagające rozwój psychoruchowy dziecka</v>
      </c>
      <c r="D56" s="225" t="str">
        <f>ST!D58</f>
        <v>Grupa H.</v>
      </c>
      <c r="E56" s="225">
        <f>ST!E58</f>
        <v>0</v>
      </c>
      <c r="F56" s="226">
        <f>ST!F58</f>
        <v>10</v>
      </c>
      <c r="G56" s="227">
        <f>ST!G58</f>
        <v>0</v>
      </c>
      <c r="H56" s="227">
        <f>ST!H58</f>
        <v>0</v>
      </c>
      <c r="I56" s="227">
        <f>ST!I58</f>
        <v>0</v>
      </c>
      <c r="J56" s="227">
        <f>ST!J58</f>
        <v>0</v>
      </c>
      <c r="K56" s="227">
        <f>ST!K58</f>
        <v>20</v>
      </c>
      <c r="L56" s="227">
        <f>ST!L58</f>
        <v>0</v>
      </c>
      <c r="M56" s="228">
        <f>ST!M58</f>
        <v>0</v>
      </c>
      <c r="N56" s="60">
        <f>SUM(F56:M56)</f>
        <v>30</v>
      </c>
      <c r="O56" s="37">
        <f>P56-N56</f>
        <v>30</v>
      </c>
      <c r="P56" s="26">
        <f>ST!P58</f>
        <v>60</v>
      </c>
      <c r="Q56" s="14">
        <f>ST!Q58</f>
        <v>2</v>
      </c>
      <c r="R56" s="109">
        <f>N56/P56*Q56</f>
        <v>1</v>
      </c>
      <c r="S56" s="110">
        <f>O56/P56*Q56</f>
        <v>1</v>
      </c>
      <c r="T56" s="319">
        <f>ST!T58</f>
        <v>20</v>
      </c>
      <c r="U56" s="328">
        <f>ST!U58</f>
        <v>1.3333333333333333</v>
      </c>
      <c r="V56" s="240">
        <f>ST!V58</f>
        <v>0</v>
      </c>
      <c r="W56" s="227" t="str">
        <f>IF(V56="DW",Q56,"")</f>
        <v/>
      </c>
      <c r="X56" s="225" t="str">
        <f>ST!X58</f>
        <v>Z/bo, Z/o</v>
      </c>
      <c r="Y56" s="510"/>
      <c r="Z56" s="510"/>
    </row>
    <row r="57" spans="2:53" ht="26" x14ac:dyDescent="0.15">
      <c r="B57" s="288">
        <f>ST!B59</f>
        <v>3</v>
      </c>
      <c r="C57" s="282" t="str">
        <f>ST!C59</f>
        <v>Metody specjalne fizjoterapii – metody reedukacji posturalnej</v>
      </c>
      <c r="D57" s="278" t="str">
        <f>ST!D59</f>
        <v>Grupa C.</v>
      </c>
      <c r="E57" s="279">
        <f>ST!E59</f>
        <v>0</v>
      </c>
      <c r="F57" s="275">
        <f>ST!F59</f>
        <v>10</v>
      </c>
      <c r="G57" s="276">
        <f>ST!G59</f>
        <v>0</v>
      </c>
      <c r="H57" s="276">
        <f>ST!H59</f>
        <v>0</v>
      </c>
      <c r="I57" s="276">
        <f>ST!I59</f>
        <v>0</v>
      </c>
      <c r="J57" s="276">
        <f>ST!J59</f>
        <v>0</v>
      </c>
      <c r="K57" s="276">
        <f>ST!K59</f>
        <v>26</v>
      </c>
      <c r="L57" s="276">
        <f>ST!L59</f>
        <v>0</v>
      </c>
      <c r="M57" s="277">
        <f>ST!M59</f>
        <v>0</v>
      </c>
      <c r="N57" s="25">
        <f t="shared" si="13"/>
        <v>36</v>
      </c>
      <c r="O57" s="4">
        <f t="shared" si="14"/>
        <v>24</v>
      </c>
      <c r="P57" s="24">
        <f>ST!P59</f>
        <v>60</v>
      </c>
      <c r="Q57" s="7">
        <f>ST!Q59</f>
        <v>2</v>
      </c>
      <c r="R57" s="117">
        <f t="shared" si="15"/>
        <v>1.2</v>
      </c>
      <c r="S57" s="118">
        <f t="shared" si="16"/>
        <v>0.8</v>
      </c>
      <c r="T57" s="336">
        <f>ST!T59</f>
        <v>26</v>
      </c>
      <c r="U57" s="337">
        <f>ST!U59</f>
        <v>1.4444444444444444</v>
      </c>
      <c r="V57" s="290">
        <f>ST!V59</f>
        <v>0</v>
      </c>
      <c r="W57" s="323" t="str">
        <f t="shared" si="17"/>
        <v/>
      </c>
      <c r="X57" s="222" t="str">
        <f>ST!X59</f>
        <v>Z/bo, Z/o</v>
      </c>
      <c r="Y57" s="508"/>
      <c r="Z57" s="508"/>
    </row>
    <row r="58" spans="2:53" ht="26" x14ac:dyDescent="0.15">
      <c r="B58" s="288">
        <f>ST!B60</f>
        <v>3</v>
      </c>
      <c r="C58" s="282" t="str">
        <f>ST!C60</f>
        <v>Metody specjalne fizjoterapii – reedukacji nerwowo-mięśniowej</v>
      </c>
      <c r="D58" s="278" t="str">
        <f>ST!D60</f>
        <v>Grupa C.</v>
      </c>
      <c r="E58" s="279">
        <f>ST!E60</f>
        <v>0</v>
      </c>
      <c r="F58" s="275">
        <f>ST!F60</f>
        <v>8</v>
      </c>
      <c r="G58" s="276">
        <f>ST!G60</f>
        <v>0</v>
      </c>
      <c r="H58" s="276">
        <f>ST!H60</f>
        <v>0</v>
      </c>
      <c r="I58" s="276">
        <f>ST!I60</f>
        <v>0</v>
      </c>
      <c r="J58" s="276">
        <f>ST!J60</f>
        <v>0</v>
      </c>
      <c r="K58" s="276">
        <f>ST!K60</f>
        <v>22</v>
      </c>
      <c r="L58" s="276">
        <f>ST!L60</f>
        <v>0</v>
      </c>
      <c r="M58" s="277">
        <f>ST!M60</f>
        <v>0</v>
      </c>
      <c r="N58" s="25">
        <f t="shared" si="13"/>
        <v>30</v>
      </c>
      <c r="O58" s="4">
        <f t="shared" si="14"/>
        <v>30</v>
      </c>
      <c r="P58" s="24">
        <f>ST!P60</f>
        <v>60</v>
      </c>
      <c r="Q58" s="7">
        <f>ST!Q60</f>
        <v>2</v>
      </c>
      <c r="R58" s="117">
        <f t="shared" si="15"/>
        <v>1</v>
      </c>
      <c r="S58" s="118">
        <f t="shared" si="16"/>
        <v>1</v>
      </c>
      <c r="T58" s="336">
        <f>ST!T60</f>
        <v>22</v>
      </c>
      <c r="U58" s="337">
        <f>ST!U60</f>
        <v>1.4666666666666666</v>
      </c>
      <c r="V58" s="290">
        <f>ST!V60</f>
        <v>0</v>
      </c>
      <c r="W58" s="323" t="str">
        <f t="shared" si="17"/>
        <v/>
      </c>
      <c r="X58" s="222" t="str">
        <f>ST!X60</f>
        <v>Z/bo, Z/o</v>
      </c>
      <c r="Y58" s="508"/>
      <c r="Z58" s="508"/>
    </row>
    <row r="59" spans="2:53" ht="26" x14ac:dyDescent="0.15">
      <c r="B59" s="288">
        <f>ST!B61</f>
        <v>3</v>
      </c>
      <c r="C59" s="282" t="str">
        <f>ST!C61</f>
        <v>Metody specjalne fizjoterapii – neurorehabilitacja</v>
      </c>
      <c r="D59" s="278" t="str">
        <f>ST!D61</f>
        <v>Grupa C.</v>
      </c>
      <c r="E59" s="279">
        <f>ST!E61</f>
        <v>0</v>
      </c>
      <c r="F59" s="275">
        <f>ST!F61</f>
        <v>10</v>
      </c>
      <c r="G59" s="276">
        <f>ST!G61</f>
        <v>0</v>
      </c>
      <c r="H59" s="276">
        <f>ST!H61</f>
        <v>0</v>
      </c>
      <c r="I59" s="276">
        <f>ST!I61</f>
        <v>0</v>
      </c>
      <c r="J59" s="276">
        <f>ST!J61</f>
        <v>0</v>
      </c>
      <c r="K59" s="276">
        <f>ST!K61</f>
        <v>40</v>
      </c>
      <c r="L59" s="276">
        <f>ST!L61</f>
        <v>0</v>
      </c>
      <c r="M59" s="277">
        <f>ST!M61</f>
        <v>0</v>
      </c>
      <c r="N59" s="25">
        <f t="shared" si="13"/>
        <v>50</v>
      </c>
      <c r="O59" s="4">
        <f t="shared" si="14"/>
        <v>40</v>
      </c>
      <c r="P59" s="24">
        <f>ST!P61</f>
        <v>90</v>
      </c>
      <c r="Q59" s="7">
        <f>ST!Q61</f>
        <v>3</v>
      </c>
      <c r="R59" s="117">
        <f t="shared" si="15"/>
        <v>1.6666666666666667</v>
      </c>
      <c r="S59" s="118">
        <f t="shared" si="16"/>
        <v>1.3333333333333333</v>
      </c>
      <c r="T59" s="336">
        <f>ST!T61</f>
        <v>40</v>
      </c>
      <c r="U59" s="337">
        <f>ST!U61</f>
        <v>2.4000000000000004</v>
      </c>
      <c r="V59" s="290">
        <f>ST!V61</f>
        <v>0</v>
      </c>
      <c r="W59" s="323" t="str">
        <f t="shared" si="17"/>
        <v/>
      </c>
      <c r="X59" s="222" t="str">
        <f>ST!X61</f>
        <v>Z/bo, Z/o</v>
      </c>
      <c r="Y59" s="508"/>
      <c r="Z59" s="508"/>
    </row>
    <row r="60" spans="2:53" s="10" customFormat="1" ht="14" thickBot="1" x14ac:dyDescent="0.2">
      <c r="B60" s="232">
        <f>ST!B62</f>
        <v>3</v>
      </c>
      <c r="C60" s="283" t="str">
        <f>ST!C62</f>
        <v>Podstawy kinesiotapingu</v>
      </c>
      <c r="D60" s="284" t="str">
        <f>ST!D62</f>
        <v>Grupa H.</v>
      </c>
      <c r="E60" s="235">
        <f>ST!E62</f>
        <v>0</v>
      </c>
      <c r="F60" s="285">
        <f>ST!F62</f>
        <v>0</v>
      </c>
      <c r="G60" s="286">
        <f>ST!G62</f>
        <v>17</v>
      </c>
      <c r="H60" s="286">
        <f>ST!H62</f>
        <v>0</v>
      </c>
      <c r="I60" s="286">
        <f>ST!I62</f>
        <v>0</v>
      </c>
      <c r="J60" s="286">
        <f>ST!J62</f>
        <v>0</v>
      </c>
      <c r="K60" s="286">
        <f>ST!K62</f>
        <v>0</v>
      </c>
      <c r="L60" s="286">
        <f>ST!L62</f>
        <v>0</v>
      </c>
      <c r="M60" s="287">
        <f>ST!M62</f>
        <v>0</v>
      </c>
      <c r="N60" s="93">
        <f t="shared" si="13"/>
        <v>17</v>
      </c>
      <c r="O60" s="44">
        <f t="shared" si="14"/>
        <v>13</v>
      </c>
      <c r="P60" s="94">
        <f>ST!P62</f>
        <v>30</v>
      </c>
      <c r="Q60" s="9">
        <f>ST!Q62</f>
        <v>1</v>
      </c>
      <c r="R60" s="119">
        <f t="shared" si="15"/>
        <v>0.56666666666666665</v>
      </c>
      <c r="S60" s="120">
        <f t="shared" si="16"/>
        <v>0.43333333333333335</v>
      </c>
      <c r="T60" s="338">
        <f>ST!T62</f>
        <v>17</v>
      </c>
      <c r="U60" s="339">
        <f>ST!U62</f>
        <v>1</v>
      </c>
      <c r="V60" s="241">
        <f>ST!V62</f>
        <v>0</v>
      </c>
      <c r="W60" s="325" t="str">
        <f t="shared" si="17"/>
        <v/>
      </c>
      <c r="X60" s="235" t="str">
        <f>ST!X62</f>
        <v xml:space="preserve"> Z/o</v>
      </c>
      <c r="Y60" s="511"/>
      <c r="Z60" s="508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</row>
    <row r="61" spans="2:53" ht="15.75" customHeight="1" thickBot="1" x14ac:dyDescent="0.25">
      <c r="B61"/>
      <c r="D61" s="311">
        <v>0</v>
      </c>
      <c r="F61" s="156">
        <f t="shared" ref="F61:U61" si="18">SUM(F46:F60)</f>
        <v>147</v>
      </c>
      <c r="G61" s="156">
        <f t="shared" si="18"/>
        <v>37</v>
      </c>
      <c r="H61" s="156">
        <f t="shared" si="18"/>
        <v>30</v>
      </c>
      <c r="I61" s="156">
        <f t="shared" si="18"/>
        <v>0</v>
      </c>
      <c r="J61" s="156">
        <f t="shared" si="18"/>
        <v>0</v>
      </c>
      <c r="K61" s="156">
        <f t="shared" si="18"/>
        <v>254</v>
      </c>
      <c r="L61" s="156">
        <f t="shared" si="18"/>
        <v>30</v>
      </c>
      <c r="M61" s="156">
        <f t="shared" si="18"/>
        <v>0</v>
      </c>
      <c r="N61" s="156">
        <f t="shared" si="18"/>
        <v>498</v>
      </c>
      <c r="O61" s="156">
        <f t="shared" si="18"/>
        <v>392</v>
      </c>
      <c r="P61" s="157">
        <f t="shared" si="18"/>
        <v>890</v>
      </c>
      <c r="Q61" s="158">
        <f t="shared" si="18"/>
        <v>30</v>
      </c>
      <c r="R61" s="159">
        <f t="shared" si="18"/>
        <v>16.799999999999997</v>
      </c>
      <c r="S61" s="160">
        <f t="shared" si="18"/>
        <v>13.200000000000001</v>
      </c>
      <c r="T61" s="159">
        <f t="shared" si="18"/>
        <v>351</v>
      </c>
      <c r="U61" s="159">
        <f t="shared" si="18"/>
        <v>20.82751240847216</v>
      </c>
      <c r="V61" s="161">
        <f>COUNTA(V46:V60)</f>
        <v>15</v>
      </c>
      <c r="W61" s="161">
        <f>SUM(W46:W60)</f>
        <v>3</v>
      </c>
      <c r="X61" s="161">
        <f>SUM(X47:X60)</f>
        <v>0</v>
      </c>
      <c r="Y61" s="528">
        <f>SUM(Y46:Y60)</f>
        <v>45</v>
      </c>
      <c r="Z61" s="528">
        <f>SUM(Z46:Z60)</f>
        <v>2.8</v>
      </c>
    </row>
    <row r="62" spans="2:53" ht="15" customHeight="1" thickBot="1" x14ac:dyDescent="0.2">
      <c r="D62" s="311">
        <v>0</v>
      </c>
      <c r="F62" s="5"/>
      <c r="G62" s="5"/>
      <c r="H62" s="5"/>
      <c r="I62" s="5"/>
      <c r="J62" s="5"/>
      <c r="K62" s="5"/>
      <c r="L62" s="5"/>
      <c r="M62" s="6"/>
      <c r="N62" s="6"/>
      <c r="O62" s="6"/>
      <c r="P62" s="6"/>
      <c r="R62" s="561">
        <f>SUM(R61:S61)</f>
        <v>30</v>
      </c>
      <c r="S62" s="562"/>
      <c r="T62" s="57"/>
      <c r="U62" s="63"/>
      <c r="V62" s="6"/>
      <c r="W62" s="6"/>
    </row>
    <row r="63" spans="2:53" ht="13" thickBot="1" x14ac:dyDescent="0.2">
      <c r="D63" s="312">
        <v>0</v>
      </c>
      <c r="E63" s="21"/>
      <c r="F63" s="5"/>
      <c r="G63" s="5"/>
      <c r="H63" s="5"/>
      <c r="I63" s="5"/>
      <c r="J63" s="5"/>
      <c r="K63" s="5"/>
      <c r="L63" s="5"/>
      <c r="M63" s="6"/>
      <c r="N63" s="6"/>
      <c r="O63" s="6"/>
      <c r="P63" s="6"/>
      <c r="R63" s="12"/>
      <c r="S63" s="12"/>
      <c r="T63" s="12"/>
      <c r="U63" s="63"/>
      <c r="V63" s="6"/>
      <c r="W63" s="6"/>
    </row>
    <row r="64" spans="2:53" ht="13" x14ac:dyDescent="0.15">
      <c r="B64" s="213">
        <f>ST!B66</f>
        <v>4</v>
      </c>
      <c r="C64" s="291" t="str">
        <f>ST!C66</f>
        <v>Język obcy (III)</v>
      </c>
      <c r="D64" s="243" t="str">
        <f>ST!D66</f>
        <v>Grupa B.</v>
      </c>
      <c r="E64" s="244">
        <f>ST!E66</f>
        <v>0</v>
      </c>
      <c r="F64" s="292">
        <f>ST!F66</f>
        <v>0</v>
      </c>
      <c r="G64" s="293">
        <f>ST!G66</f>
        <v>0</v>
      </c>
      <c r="H64" s="293">
        <f>ST!H66</f>
        <v>0</v>
      </c>
      <c r="I64" s="293">
        <f>ST!I66</f>
        <v>0</v>
      </c>
      <c r="J64" s="293">
        <f>ST!J66</f>
        <v>0</v>
      </c>
      <c r="K64" s="293">
        <f>ST!K66</f>
        <v>0</v>
      </c>
      <c r="L64" s="293">
        <f>ST!L66</f>
        <v>30</v>
      </c>
      <c r="M64" s="294">
        <f>ST!M66</f>
        <v>0</v>
      </c>
      <c r="N64" s="27">
        <f t="shared" ref="N64:N74" si="19">SUM(F64:M64)</f>
        <v>30</v>
      </c>
      <c r="O64" s="17">
        <f t="shared" ref="O64:O74" si="20">P64-N64</f>
        <v>0</v>
      </c>
      <c r="P64" s="30">
        <f>ST!P66</f>
        <v>30</v>
      </c>
      <c r="Q64" s="43">
        <f>ST!Q66</f>
        <v>1</v>
      </c>
      <c r="R64" s="121">
        <f>N64/P64*Q64</f>
        <v>1</v>
      </c>
      <c r="S64" s="122">
        <f>O64/P64*Q64</f>
        <v>0</v>
      </c>
      <c r="T64" s="340">
        <f>ST!T66</f>
        <v>30</v>
      </c>
      <c r="U64" s="341">
        <f>ST!U66</f>
        <v>1</v>
      </c>
      <c r="V64" s="305" t="str">
        <f>ST!V66</f>
        <v>DW</v>
      </c>
      <c r="W64" s="293">
        <f t="shared" ref="W64:W74" si="21">IF(V64="DW",Q64,"")</f>
        <v>1</v>
      </c>
      <c r="X64" s="517" t="str">
        <f>ST!X66</f>
        <v>Z/o</v>
      </c>
      <c r="Y64" s="508"/>
      <c r="Z64" s="508"/>
    </row>
    <row r="65" spans="2:26" ht="13" x14ac:dyDescent="0.15">
      <c r="B65" s="226">
        <f>ST!B67</f>
        <v>4</v>
      </c>
      <c r="C65" s="273" t="str">
        <f>ST!C67</f>
        <v>Kinezyterapia (III)</v>
      </c>
      <c r="D65" s="248" t="str">
        <f>ST!D67</f>
        <v>Grupa C.</v>
      </c>
      <c r="E65" s="222">
        <f>ST!E67</f>
        <v>0</v>
      </c>
      <c r="F65" s="220">
        <f>ST!F67</f>
        <v>14</v>
      </c>
      <c r="G65" s="223">
        <f>ST!G67</f>
        <v>0</v>
      </c>
      <c r="H65" s="223">
        <f>ST!H67</f>
        <v>0</v>
      </c>
      <c r="I65" s="223">
        <f>ST!I67</f>
        <v>0</v>
      </c>
      <c r="J65" s="223">
        <f>ST!J67</f>
        <v>0</v>
      </c>
      <c r="K65" s="223">
        <f>ST!K67</f>
        <v>20</v>
      </c>
      <c r="L65" s="223">
        <f>ST!L67</f>
        <v>0</v>
      </c>
      <c r="M65" s="224">
        <f>ST!M67</f>
        <v>0</v>
      </c>
      <c r="N65" s="25">
        <f t="shared" si="19"/>
        <v>34</v>
      </c>
      <c r="O65" s="4">
        <f t="shared" si="20"/>
        <v>26</v>
      </c>
      <c r="P65" s="24">
        <f>ST!P67</f>
        <v>60</v>
      </c>
      <c r="Q65" s="7">
        <f>ST!Q67</f>
        <v>2</v>
      </c>
      <c r="R65" s="117">
        <f t="shared" ref="R65:R69" si="22">N65/P65*Q65</f>
        <v>1.1333333333333333</v>
      </c>
      <c r="S65" s="118">
        <f t="shared" ref="S65:S69" si="23">O65/P65*Q65</f>
        <v>0.8666666666666667</v>
      </c>
      <c r="T65" s="279">
        <f>ST!T67</f>
        <v>20</v>
      </c>
      <c r="U65" s="329">
        <f>ST!U67</f>
        <v>1.1764705882352942</v>
      </c>
      <c r="V65" s="239">
        <f>ST!V67</f>
        <v>0</v>
      </c>
      <c r="W65" s="223" t="str">
        <f t="shared" si="21"/>
        <v/>
      </c>
      <c r="X65" s="222" t="str">
        <f>ST!X67</f>
        <v>E, Z/o</v>
      </c>
      <c r="Y65" s="508">
        <v>14</v>
      </c>
      <c r="Z65" s="508"/>
    </row>
    <row r="66" spans="2:26" ht="13" x14ac:dyDescent="0.15">
      <c r="B66" s="220">
        <f>ST!B68</f>
        <v>4</v>
      </c>
      <c r="C66" s="295" t="str">
        <f>ST!C68</f>
        <v>Masaż (II)</v>
      </c>
      <c r="D66" s="248" t="str">
        <f>ST!D68</f>
        <v>Grupa C.</v>
      </c>
      <c r="E66" s="225">
        <f>ST!E68</f>
        <v>0</v>
      </c>
      <c r="F66" s="226">
        <f>ST!F68</f>
        <v>0</v>
      </c>
      <c r="G66" s="227">
        <f>ST!G68</f>
        <v>0</v>
      </c>
      <c r="H66" s="227">
        <f>ST!H68</f>
        <v>0</v>
      </c>
      <c r="I66" s="227">
        <f>ST!I68</f>
        <v>0</v>
      </c>
      <c r="J66" s="227">
        <f>ST!J68</f>
        <v>0</v>
      </c>
      <c r="K66" s="227">
        <f>ST!K68</f>
        <v>34</v>
      </c>
      <c r="L66" s="227">
        <f>ST!L68</f>
        <v>0</v>
      </c>
      <c r="M66" s="228">
        <f>ST!M68</f>
        <v>0</v>
      </c>
      <c r="N66" s="60">
        <f t="shared" si="19"/>
        <v>34</v>
      </c>
      <c r="O66" s="37">
        <f t="shared" si="20"/>
        <v>26</v>
      </c>
      <c r="P66" s="26">
        <f>ST!P68</f>
        <v>60</v>
      </c>
      <c r="Q66" s="14">
        <f>ST!Q68</f>
        <v>2</v>
      </c>
      <c r="R66" s="109">
        <f t="shared" si="22"/>
        <v>1.1333333333333333</v>
      </c>
      <c r="S66" s="110">
        <f t="shared" si="23"/>
        <v>0.8666666666666667</v>
      </c>
      <c r="T66" s="319">
        <f>ST!T68</f>
        <v>34</v>
      </c>
      <c r="U66" s="328">
        <f>ST!U68</f>
        <v>2</v>
      </c>
      <c r="V66" s="240">
        <f>ST!V68</f>
        <v>0</v>
      </c>
      <c r="W66" s="227" t="str">
        <f t="shared" si="21"/>
        <v/>
      </c>
      <c r="X66" s="225" t="str">
        <f>ST!X68</f>
        <v>E</v>
      </c>
      <c r="Y66" s="508"/>
      <c r="Z66" s="508"/>
    </row>
    <row r="67" spans="2:26" ht="26" x14ac:dyDescent="0.15">
      <c r="B67" s="220">
        <f>ST!B69</f>
        <v>4</v>
      </c>
      <c r="C67" s="295" t="str">
        <f>ST!C69</f>
        <v>Kliniczne podstawy fizjoterapii w intensywnej terapii</v>
      </c>
      <c r="D67" s="248" t="str">
        <f>ST!D69</f>
        <v>Grupa D.</v>
      </c>
      <c r="E67" s="225">
        <f>ST!E69</f>
        <v>0</v>
      </c>
      <c r="F67" s="226">
        <f>ST!F69</f>
        <v>37</v>
      </c>
      <c r="G67" s="227">
        <f>ST!G69</f>
        <v>0</v>
      </c>
      <c r="H67" s="227">
        <f>ST!H69</f>
        <v>0</v>
      </c>
      <c r="I67" s="227">
        <f>ST!I69</f>
        <v>0</v>
      </c>
      <c r="J67" s="227">
        <f>ST!J69</f>
        <v>0</v>
      </c>
      <c r="K67" s="227">
        <f>ST!K69</f>
        <v>0</v>
      </c>
      <c r="L67" s="227">
        <f>ST!L69</f>
        <v>0</v>
      </c>
      <c r="M67" s="228">
        <f>ST!M69</f>
        <v>0</v>
      </c>
      <c r="N67" s="60">
        <f t="shared" si="19"/>
        <v>37</v>
      </c>
      <c r="O67" s="37">
        <f t="shared" si="20"/>
        <v>23</v>
      </c>
      <c r="P67" s="26">
        <f>ST!P69</f>
        <v>60</v>
      </c>
      <c r="Q67" s="14">
        <f>ST!Q69</f>
        <v>2</v>
      </c>
      <c r="R67" s="109">
        <f t="shared" si="22"/>
        <v>1.2333333333333334</v>
      </c>
      <c r="S67" s="110">
        <f t="shared" si="23"/>
        <v>0.76666666666666672</v>
      </c>
      <c r="T67" s="319" t="str">
        <f>ST!T69</f>
        <v/>
      </c>
      <c r="U67" s="328" t="str">
        <f>ST!U69</f>
        <v/>
      </c>
      <c r="V67" s="240">
        <f>ST!V69</f>
        <v>0</v>
      </c>
      <c r="W67" s="227" t="str">
        <f t="shared" si="21"/>
        <v/>
      </c>
      <c r="X67" s="225" t="str">
        <f>ST!X69</f>
        <v>Z/o</v>
      </c>
      <c r="Y67" s="508">
        <v>37</v>
      </c>
      <c r="Z67" s="508">
        <v>2</v>
      </c>
    </row>
    <row r="68" spans="2:26" s="10" customFormat="1" ht="13" x14ac:dyDescent="0.15">
      <c r="B68" s="230">
        <f>ST!B70</f>
        <v>4</v>
      </c>
      <c r="C68" s="296" t="str">
        <f>ST!C70</f>
        <v>Kliniczne podstawy fizjoterapii w chirurgii</v>
      </c>
      <c r="D68" s="297" t="str">
        <f>ST!D70</f>
        <v>Grupa D.</v>
      </c>
      <c r="E68" s="255">
        <f>ST!E70</f>
        <v>0</v>
      </c>
      <c r="F68" s="298">
        <f>ST!F70</f>
        <v>34</v>
      </c>
      <c r="G68" s="299">
        <f>ST!G70</f>
        <v>0</v>
      </c>
      <c r="H68" s="299">
        <f>ST!H70</f>
        <v>0</v>
      </c>
      <c r="I68" s="299">
        <f>ST!I70</f>
        <v>0</v>
      </c>
      <c r="J68" s="299">
        <f>ST!J70</f>
        <v>0</v>
      </c>
      <c r="K68" s="299">
        <f>ST!K70</f>
        <v>0</v>
      </c>
      <c r="L68" s="299">
        <f>ST!L70</f>
        <v>0</v>
      </c>
      <c r="M68" s="300">
        <f>ST!M70</f>
        <v>0</v>
      </c>
      <c r="N68" s="131">
        <f t="shared" si="19"/>
        <v>34</v>
      </c>
      <c r="O68" s="125">
        <f t="shared" si="20"/>
        <v>26</v>
      </c>
      <c r="P68" s="128">
        <f>ST!P70</f>
        <v>60</v>
      </c>
      <c r="Q68" s="129">
        <f>ST!Q70</f>
        <v>2</v>
      </c>
      <c r="R68" s="132">
        <f t="shared" si="22"/>
        <v>1.1333333333333333</v>
      </c>
      <c r="S68" s="133">
        <f t="shared" si="23"/>
        <v>0.8666666666666667</v>
      </c>
      <c r="T68" s="342" t="str">
        <f>ST!T70</f>
        <v/>
      </c>
      <c r="U68" s="343" t="str">
        <f>ST!U70</f>
        <v/>
      </c>
      <c r="V68" s="306">
        <f>ST!V70</f>
        <v>0</v>
      </c>
      <c r="W68" s="299" t="str">
        <f t="shared" si="21"/>
        <v/>
      </c>
      <c r="X68" s="255" t="str">
        <f>ST!X70</f>
        <v>Z/o</v>
      </c>
      <c r="Y68" s="511">
        <v>34</v>
      </c>
      <c r="Z68" s="511">
        <v>2</v>
      </c>
    </row>
    <row r="69" spans="2:26" ht="26" x14ac:dyDescent="0.15">
      <c r="B69" s="220">
        <f>ST!B71</f>
        <v>4</v>
      </c>
      <c r="C69" s="295" t="str">
        <f>ST!C71</f>
        <v>Kliniczne podstawy fizjoterapii w neurologii i neurochirurgii</v>
      </c>
      <c r="D69" s="248" t="str">
        <f>ST!D71</f>
        <v>Grupa D.</v>
      </c>
      <c r="E69" s="225">
        <f>ST!E71</f>
        <v>0</v>
      </c>
      <c r="F69" s="226">
        <f>ST!F71</f>
        <v>30</v>
      </c>
      <c r="G69" s="227">
        <f>ST!G71</f>
        <v>25</v>
      </c>
      <c r="H69" s="227">
        <f>ST!H71</f>
        <v>0</v>
      </c>
      <c r="I69" s="227">
        <f>ST!I71</f>
        <v>0</v>
      </c>
      <c r="J69" s="227">
        <f>ST!J71</f>
        <v>0</v>
      </c>
      <c r="K69" s="227">
        <f>ST!K71</f>
        <v>0</v>
      </c>
      <c r="L69" s="227">
        <f>ST!L71</f>
        <v>0</v>
      </c>
      <c r="M69" s="228">
        <f>ST!M71</f>
        <v>0</v>
      </c>
      <c r="N69" s="60">
        <f t="shared" si="19"/>
        <v>55</v>
      </c>
      <c r="O69" s="37">
        <f t="shared" si="20"/>
        <v>35</v>
      </c>
      <c r="P69" s="26">
        <f>ST!P71</f>
        <v>90</v>
      </c>
      <c r="Q69" s="14">
        <f>ST!Q71</f>
        <v>3</v>
      </c>
      <c r="R69" s="109">
        <f t="shared" si="22"/>
        <v>1.8333333333333335</v>
      </c>
      <c r="S69" s="110">
        <f t="shared" si="23"/>
        <v>1.1666666666666667</v>
      </c>
      <c r="T69" s="319">
        <f>ST!T71</f>
        <v>25</v>
      </c>
      <c r="U69" s="328">
        <f>ST!U71</f>
        <v>1.3636363636363635</v>
      </c>
      <c r="V69" s="240">
        <f>ST!V71</f>
        <v>0</v>
      </c>
      <c r="W69" s="227" t="str">
        <f t="shared" si="21"/>
        <v/>
      </c>
      <c r="X69" s="225" t="str">
        <f>ST!X71</f>
        <v>Z/o, Z/bo</v>
      </c>
      <c r="Y69" s="508"/>
      <c r="Z69" s="508"/>
    </row>
    <row r="70" spans="2:26" ht="26" x14ac:dyDescent="0.15">
      <c r="B70" s="220">
        <f>ST!B72</f>
        <v>4</v>
      </c>
      <c r="C70" s="295" t="str">
        <f>ST!C72</f>
        <v>Kliniczne podstawy fizjoterapii w pulmonologii</v>
      </c>
      <c r="D70" s="248" t="str">
        <f>ST!D72</f>
        <v>Grupa D.</v>
      </c>
      <c r="E70" s="225">
        <f>ST!E72</f>
        <v>0</v>
      </c>
      <c r="F70" s="226">
        <f>ST!F72</f>
        <v>34</v>
      </c>
      <c r="G70" s="227">
        <f>ST!G72</f>
        <v>0</v>
      </c>
      <c r="H70" s="227">
        <f>ST!H72</f>
        <v>0</v>
      </c>
      <c r="I70" s="227">
        <f>ST!I72</f>
        <v>0</v>
      </c>
      <c r="J70" s="227">
        <f>ST!J72</f>
        <v>0</v>
      </c>
      <c r="K70" s="227">
        <f>ST!K72</f>
        <v>0</v>
      </c>
      <c r="L70" s="227">
        <f>ST!L72</f>
        <v>0</v>
      </c>
      <c r="M70" s="228">
        <f>ST!M72</f>
        <v>0</v>
      </c>
      <c r="N70" s="60">
        <f t="shared" si="19"/>
        <v>34</v>
      </c>
      <c r="O70" s="37">
        <f t="shared" si="20"/>
        <v>26</v>
      </c>
      <c r="P70" s="26">
        <f>ST!P72</f>
        <v>60</v>
      </c>
      <c r="Q70" s="14">
        <f>ST!Q72</f>
        <v>2</v>
      </c>
      <c r="R70" s="109">
        <f>N70/P70*Q70</f>
        <v>1.1333333333333333</v>
      </c>
      <c r="S70" s="110">
        <f>O70/P70*Q70</f>
        <v>0.8666666666666667</v>
      </c>
      <c r="T70" s="319" t="str">
        <f>ST!T72</f>
        <v/>
      </c>
      <c r="U70" s="328" t="str">
        <f>ST!U72</f>
        <v/>
      </c>
      <c r="V70" s="240">
        <f>ST!V72</f>
        <v>0</v>
      </c>
      <c r="W70" s="227" t="str">
        <f t="shared" si="21"/>
        <v/>
      </c>
      <c r="X70" s="225" t="str">
        <f>ST!X72</f>
        <v>Z/o</v>
      </c>
      <c r="Y70" s="508"/>
      <c r="Z70" s="508"/>
    </row>
    <row r="71" spans="2:26" ht="13" x14ac:dyDescent="0.15">
      <c r="B71" s="220">
        <f>ST!B73</f>
        <v>4</v>
      </c>
      <c r="C71" s="295" t="str">
        <f>ST!C73</f>
        <v>Kliniczne podstawy fizjoterapii w ortopedii</v>
      </c>
      <c r="D71" s="248" t="str">
        <f>ST!D73</f>
        <v>Grupa D.</v>
      </c>
      <c r="E71" s="225">
        <f>ST!E73</f>
        <v>0</v>
      </c>
      <c r="F71" s="226">
        <f>ST!F73</f>
        <v>30</v>
      </c>
      <c r="G71" s="227">
        <f>ST!G73</f>
        <v>20</v>
      </c>
      <c r="H71" s="227">
        <f>ST!H73</f>
        <v>0</v>
      </c>
      <c r="I71" s="227">
        <f>ST!I73</f>
        <v>0</v>
      </c>
      <c r="J71" s="227">
        <f>ST!J73</f>
        <v>0</v>
      </c>
      <c r="K71" s="227">
        <f>ST!K73</f>
        <v>0</v>
      </c>
      <c r="L71" s="227">
        <f>ST!L73</f>
        <v>0</v>
      </c>
      <c r="M71" s="228">
        <f>ST!M73</f>
        <v>0</v>
      </c>
      <c r="N71" s="60">
        <f t="shared" si="19"/>
        <v>50</v>
      </c>
      <c r="O71" s="37">
        <f t="shared" si="20"/>
        <v>40</v>
      </c>
      <c r="P71" s="26">
        <f>ST!P73</f>
        <v>90</v>
      </c>
      <c r="Q71" s="14">
        <f>ST!Q73</f>
        <v>3</v>
      </c>
      <c r="R71" s="109">
        <f t="shared" ref="R71:R73" si="24">N71/P71*Q71</f>
        <v>1.6666666666666667</v>
      </c>
      <c r="S71" s="110">
        <f t="shared" ref="S71:S73" si="25">O71/P71*Q71</f>
        <v>1.3333333333333333</v>
      </c>
      <c r="T71" s="319">
        <f>ST!T73</f>
        <v>20</v>
      </c>
      <c r="U71" s="328">
        <f>ST!U73</f>
        <v>1.2000000000000002</v>
      </c>
      <c r="V71" s="240">
        <f>ST!V73</f>
        <v>0</v>
      </c>
      <c r="W71" s="227" t="str">
        <f t="shared" si="21"/>
        <v/>
      </c>
      <c r="X71" s="225" t="str">
        <f>ST!X73</f>
        <v>Z/o, Z/bo</v>
      </c>
      <c r="Y71" s="508"/>
      <c r="Z71" s="508"/>
    </row>
    <row r="72" spans="2:26" ht="13" x14ac:dyDescent="0.15">
      <c r="B72" s="220">
        <f>ST!B74</f>
        <v>4</v>
      </c>
      <c r="C72" s="295" t="str">
        <f>ST!C74</f>
        <v>Fizjoterapia stawów skroniowo-żuchwowych</v>
      </c>
      <c r="D72" s="248" t="str">
        <f>ST!D74</f>
        <v>Grupa H.</v>
      </c>
      <c r="E72" s="225">
        <f>ST!E74</f>
        <v>0</v>
      </c>
      <c r="F72" s="226">
        <f>ST!F74</f>
        <v>5</v>
      </c>
      <c r="G72" s="227">
        <f>ST!G74</f>
        <v>0</v>
      </c>
      <c r="H72" s="227">
        <f>ST!H74</f>
        <v>0</v>
      </c>
      <c r="I72" s="227">
        <f>ST!I74</f>
        <v>0</v>
      </c>
      <c r="J72" s="227">
        <f>ST!J74</f>
        <v>0</v>
      </c>
      <c r="K72" s="227">
        <f>ST!K74</f>
        <v>20</v>
      </c>
      <c r="L72" s="227">
        <f>ST!L74</f>
        <v>0</v>
      </c>
      <c r="M72" s="228">
        <f>ST!M74</f>
        <v>0</v>
      </c>
      <c r="N72" s="60">
        <f t="shared" si="19"/>
        <v>25</v>
      </c>
      <c r="O72" s="37">
        <f t="shared" si="20"/>
        <v>5</v>
      </c>
      <c r="P72" s="26">
        <f>ST!P74</f>
        <v>30</v>
      </c>
      <c r="Q72" s="14">
        <f>ST!Q74</f>
        <v>1</v>
      </c>
      <c r="R72" s="109">
        <f t="shared" si="24"/>
        <v>0.83333333333333337</v>
      </c>
      <c r="S72" s="110">
        <f t="shared" si="25"/>
        <v>0.16666666666666666</v>
      </c>
      <c r="T72" s="319">
        <f>ST!T74</f>
        <v>20</v>
      </c>
      <c r="U72" s="328">
        <f>ST!U74</f>
        <v>0.8</v>
      </c>
      <c r="V72" s="240">
        <f>ST!V74</f>
        <v>0</v>
      </c>
      <c r="W72" s="227" t="str">
        <f t="shared" si="21"/>
        <v/>
      </c>
      <c r="X72" s="225" t="str">
        <f>ST!X74</f>
        <v>Z/bo, Z/o</v>
      </c>
      <c r="Y72" s="508">
        <v>5</v>
      </c>
      <c r="Z72" s="508">
        <v>0.3</v>
      </c>
    </row>
    <row r="73" spans="2:26" ht="13" x14ac:dyDescent="0.15">
      <c r="B73" s="220">
        <f>ST!B75</f>
        <v>4</v>
      </c>
      <c r="C73" s="295" t="str">
        <f>ST!C75</f>
        <v>Zakażenia szpitalne</v>
      </c>
      <c r="D73" s="248" t="str">
        <f>ST!D75</f>
        <v>Grupa H.</v>
      </c>
      <c r="E73" s="225">
        <f>ST!E75</f>
        <v>0</v>
      </c>
      <c r="F73" s="226">
        <f>ST!F75</f>
        <v>20</v>
      </c>
      <c r="G73" s="227">
        <f>ST!G75</f>
        <v>0</v>
      </c>
      <c r="H73" s="227">
        <f>ST!H75</f>
        <v>0</v>
      </c>
      <c r="I73" s="227">
        <f>ST!I75</f>
        <v>0</v>
      </c>
      <c r="J73" s="227">
        <f>ST!J75</f>
        <v>0</v>
      </c>
      <c r="K73" s="227">
        <f>ST!K75</f>
        <v>0</v>
      </c>
      <c r="L73" s="227">
        <f>ST!L75</f>
        <v>0</v>
      </c>
      <c r="M73" s="228">
        <f>ST!M75</f>
        <v>0</v>
      </c>
      <c r="N73" s="60">
        <f t="shared" si="19"/>
        <v>20</v>
      </c>
      <c r="O73" s="37">
        <f t="shared" si="20"/>
        <v>10</v>
      </c>
      <c r="P73" s="26">
        <f>ST!P75</f>
        <v>30</v>
      </c>
      <c r="Q73" s="14">
        <f>ST!Q75</f>
        <v>1</v>
      </c>
      <c r="R73" s="109">
        <f t="shared" si="24"/>
        <v>0.66666666666666663</v>
      </c>
      <c r="S73" s="110">
        <f t="shared" si="25"/>
        <v>0.33333333333333331</v>
      </c>
      <c r="T73" s="319" t="str">
        <f>ST!T75</f>
        <v/>
      </c>
      <c r="U73" s="328" t="str">
        <f>ST!U75</f>
        <v/>
      </c>
      <c r="V73" s="240">
        <f>ST!V75</f>
        <v>0</v>
      </c>
      <c r="W73" s="227" t="str">
        <f t="shared" si="21"/>
        <v/>
      </c>
      <c r="X73" s="225" t="str">
        <f>ST!X75</f>
        <v>Z/o</v>
      </c>
      <c r="Y73" s="508">
        <v>20</v>
      </c>
      <c r="Z73" s="508">
        <v>1</v>
      </c>
    </row>
    <row r="74" spans="2:26" ht="14" thickBot="1" x14ac:dyDescent="0.2">
      <c r="B74" s="232">
        <f>ST!B76</f>
        <v>4</v>
      </c>
      <c r="C74" s="301" t="str">
        <f>ST!C76</f>
        <v>Wakacyjna praktyka z kinezyterapii</v>
      </c>
      <c r="D74" s="284" t="str">
        <f>ST!D76</f>
        <v>Grupa F.</v>
      </c>
      <c r="E74" s="234">
        <f>ST!E76</f>
        <v>0</v>
      </c>
      <c r="F74" s="302">
        <f>ST!F76</f>
        <v>0</v>
      </c>
      <c r="G74" s="303">
        <f>ST!G76</f>
        <v>0</v>
      </c>
      <c r="H74" s="303">
        <f>ST!H76</f>
        <v>0</v>
      </c>
      <c r="I74" s="303">
        <f>ST!I76</f>
        <v>0</v>
      </c>
      <c r="J74" s="303">
        <f>ST!J76</f>
        <v>0</v>
      </c>
      <c r="K74" s="303">
        <f>ST!K76</f>
        <v>0</v>
      </c>
      <c r="L74" s="303">
        <f>ST!L76</f>
        <v>0</v>
      </c>
      <c r="M74" s="304">
        <f>ST!M76</f>
        <v>300</v>
      </c>
      <c r="N74" s="201">
        <f t="shared" si="19"/>
        <v>300</v>
      </c>
      <c r="O74" s="199">
        <f t="shared" si="20"/>
        <v>30</v>
      </c>
      <c r="P74" s="192">
        <f>ST!P76</f>
        <v>330</v>
      </c>
      <c r="Q74" s="53">
        <f>ST!Q76</f>
        <v>11</v>
      </c>
      <c r="R74" s="194">
        <f>N74/P74*Q74</f>
        <v>10</v>
      </c>
      <c r="S74" s="195">
        <f>O74/P74*Q74</f>
        <v>1</v>
      </c>
      <c r="T74" s="344">
        <f>ST!T76</f>
        <v>300</v>
      </c>
      <c r="U74" s="345">
        <f>ST!U76</f>
        <v>11</v>
      </c>
      <c r="V74" s="307">
        <f>ST!V76</f>
        <v>0</v>
      </c>
      <c r="W74" s="303" t="str">
        <f t="shared" si="21"/>
        <v/>
      </c>
      <c r="X74" s="234" t="str">
        <f>ST!X76</f>
        <v>Z/o</v>
      </c>
      <c r="Y74" s="508"/>
      <c r="Z74" s="508"/>
    </row>
    <row r="75" spans="2:26" ht="15.75" customHeight="1" thickBot="1" x14ac:dyDescent="0.25">
      <c r="B75"/>
      <c r="D75" s="311">
        <v>0</v>
      </c>
      <c r="F75" s="155">
        <f t="shared" ref="F75:S75" si="26">SUM(F64:F74)</f>
        <v>204</v>
      </c>
      <c r="G75" s="156">
        <f t="shared" si="26"/>
        <v>45</v>
      </c>
      <c r="H75" s="156">
        <f t="shared" si="26"/>
        <v>0</v>
      </c>
      <c r="I75" s="156">
        <f t="shared" si="26"/>
        <v>0</v>
      </c>
      <c r="J75" s="156">
        <f t="shared" si="26"/>
        <v>0</v>
      </c>
      <c r="K75" s="156">
        <f t="shared" si="26"/>
        <v>74</v>
      </c>
      <c r="L75" s="156">
        <f t="shared" si="26"/>
        <v>30</v>
      </c>
      <c r="M75" s="156">
        <f t="shared" si="26"/>
        <v>300</v>
      </c>
      <c r="N75" s="156">
        <f t="shared" si="26"/>
        <v>653</v>
      </c>
      <c r="O75" s="156">
        <f t="shared" si="26"/>
        <v>247</v>
      </c>
      <c r="P75" s="157">
        <f t="shared" si="26"/>
        <v>900</v>
      </c>
      <c r="Q75" s="158">
        <f t="shared" si="26"/>
        <v>30</v>
      </c>
      <c r="R75" s="159">
        <f t="shared" si="26"/>
        <v>21.766666666666666</v>
      </c>
      <c r="S75" s="160">
        <f t="shared" si="26"/>
        <v>8.2333333333333343</v>
      </c>
      <c r="T75" s="159">
        <f>SUM(T62:T74)</f>
        <v>449</v>
      </c>
      <c r="U75" s="159">
        <f>SUM(U64:U74)</f>
        <v>18.540106951871657</v>
      </c>
      <c r="V75" s="161">
        <f>COUNTA(V64:V74)</f>
        <v>11</v>
      </c>
      <c r="W75" s="161">
        <f>SUM(W64:W74)</f>
        <v>1</v>
      </c>
      <c r="X75" s="161">
        <f>SUM(X64:X74)</f>
        <v>0</v>
      </c>
      <c r="Y75" s="528">
        <f>SUM(Y64:Y74)</f>
        <v>110</v>
      </c>
      <c r="Z75" s="529">
        <f>SUM(Z64:Z74)</f>
        <v>5.3</v>
      </c>
    </row>
    <row r="76" spans="2:26" ht="15" customHeight="1" thickBot="1" x14ac:dyDescent="0.2">
      <c r="D76" s="311">
        <v>0</v>
      </c>
      <c r="F76" s="5"/>
      <c r="G76" s="5"/>
      <c r="H76" s="5"/>
      <c r="I76" s="5"/>
      <c r="J76" s="5"/>
      <c r="K76" s="5"/>
      <c r="L76" s="5"/>
      <c r="M76" s="6"/>
      <c r="N76" s="6"/>
      <c r="O76" s="6"/>
      <c r="P76" s="6"/>
      <c r="R76" s="559">
        <f>SUM(R75:S75)</f>
        <v>30</v>
      </c>
      <c r="S76" s="560"/>
      <c r="T76" s="12"/>
      <c r="U76" s="63"/>
      <c r="V76" s="6"/>
      <c r="W76" s="6"/>
    </row>
    <row r="77" spans="2:26" ht="15" customHeight="1" thickBot="1" x14ac:dyDescent="0.2">
      <c r="D77" s="312">
        <v>0</v>
      </c>
      <c r="F77" s="5"/>
      <c r="G77" s="5"/>
      <c r="H77" s="5"/>
      <c r="I77" s="5"/>
      <c r="J77" s="5"/>
      <c r="K77" s="5"/>
      <c r="L77" s="5"/>
      <c r="M77" s="6"/>
      <c r="N77" s="6"/>
      <c r="O77" s="6"/>
      <c r="P77" s="6"/>
      <c r="R77" s="63"/>
      <c r="S77" s="63"/>
      <c r="T77" s="12"/>
      <c r="U77" s="63"/>
      <c r="V77" s="6"/>
      <c r="W77" s="6"/>
    </row>
    <row r="78" spans="2:26" ht="13" x14ac:dyDescent="0.15">
      <c r="B78" s="213">
        <f>ST!B80</f>
        <v>5</v>
      </c>
      <c r="C78" s="291" t="str">
        <f>ST!C80</f>
        <v>Język obcy (IV)</v>
      </c>
      <c r="D78" s="243" t="str">
        <f>ST!D80</f>
        <v>Grupa B.</v>
      </c>
      <c r="E78" s="244">
        <f>ST!E80</f>
        <v>0</v>
      </c>
      <c r="F78" s="292">
        <f>ST!F80</f>
        <v>0</v>
      </c>
      <c r="G78" s="293">
        <f>ST!G80</f>
        <v>0</v>
      </c>
      <c r="H78" s="293">
        <f>ST!H80</f>
        <v>0</v>
      </c>
      <c r="I78" s="293">
        <f>ST!I80</f>
        <v>0</v>
      </c>
      <c r="J78" s="293">
        <f>ST!J80</f>
        <v>0</v>
      </c>
      <c r="K78" s="293">
        <f>ST!K80</f>
        <v>0</v>
      </c>
      <c r="L78" s="293">
        <f>ST!L80</f>
        <v>30</v>
      </c>
      <c r="M78" s="294">
        <f>ST!M80</f>
        <v>0</v>
      </c>
      <c r="N78" s="27">
        <f t="shared" ref="N78:N90" si="27">SUM(F78:M78)</f>
        <v>30</v>
      </c>
      <c r="O78" s="17">
        <f t="shared" ref="O78:O90" si="28">P78-N78</f>
        <v>0</v>
      </c>
      <c r="P78" s="30">
        <f>ST!P80</f>
        <v>30</v>
      </c>
      <c r="Q78" s="43">
        <f>ST!Q80</f>
        <v>1</v>
      </c>
      <c r="R78" s="121">
        <f>N78/P78*Q78</f>
        <v>1</v>
      </c>
      <c r="S78" s="122">
        <f>O78/P78*Q78</f>
        <v>0</v>
      </c>
      <c r="T78" s="340">
        <f>ST!T80</f>
        <v>30</v>
      </c>
      <c r="U78" s="341">
        <f>ST!U80</f>
        <v>1</v>
      </c>
      <c r="V78" s="305" t="str">
        <f>ST!V80</f>
        <v>DW</v>
      </c>
      <c r="W78" s="293">
        <f t="shared" ref="W78:W90" si="29">IF(V78="DW",Q78,"")</f>
        <v>1</v>
      </c>
      <c r="X78" s="517" t="str">
        <f>ST!X80</f>
        <v>Z/o</v>
      </c>
      <c r="Y78" s="142"/>
      <c r="Z78" s="508"/>
    </row>
    <row r="79" spans="2:26" ht="26" x14ac:dyDescent="0.15">
      <c r="B79" s="226">
        <f>ST!B81</f>
        <v>5</v>
      </c>
      <c r="C79" s="273" t="str">
        <f>ST!C81</f>
        <v>Fizjoterapia w chorobach wewnętrznych w chirurgii i intensywnej terapii</v>
      </c>
      <c r="D79" s="248" t="str">
        <f>ST!D81</f>
        <v>Grupa D.</v>
      </c>
      <c r="E79" s="222">
        <f>ST!E81</f>
        <v>0</v>
      </c>
      <c r="F79" s="220">
        <f>ST!F81</f>
        <v>14</v>
      </c>
      <c r="G79" s="223">
        <f>ST!G81</f>
        <v>0</v>
      </c>
      <c r="H79" s="223">
        <f>ST!H81</f>
        <v>0</v>
      </c>
      <c r="I79" s="223">
        <f>ST!I81</f>
        <v>0</v>
      </c>
      <c r="J79" s="223">
        <f>ST!J81</f>
        <v>0</v>
      </c>
      <c r="K79" s="223">
        <f>ST!K81</f>
        <v>25</v>
      </c>
      <c r="L79" s="223">
        <f>ST!L81</f>
        <v>0</v>
      </c>
      <c r="M79" s="224">
        <f>ST!M81</f>
        <v>0</v>
      </c>
      <c r="N79" s="25">
        <f t="shared" si="27"/>
        <v>39</v>
      </c>
      <c r="O79" s="4">
        <f t="shared" si="28"/>
        <v>21</v>
      </c>
      <c r="P79" s="24">
        <f>ST!P81</f>
        <v>60</v>
      </c>
      <c r="Q79" s="7">
        <f>ST!Q81</f>
        <v>2</v>
      </c>
      <c r="R79" s="117">
        <f t="shared" ref="R79:R83" si="30">N79/P79*Q79</f>
        <v>1.3</v>
      </c>
      <c r="S79" s="118">
        <f t="shared" ref="S79:S83" si="31">O79/P79*Q79</f>
        <v>0.7</v>
      </c>
      <c r="T79" s="279">
        <f>ST!T81</f>
        <v>25</v>
      </c>
      <c r="U79" s="329">
        <f>ST!U81</f>
        <v>1.2820512820512822</v>
      </c>
      <c r="V79" s="239">
        <f>ST!V81</f>
        <v>0</v>
      </c>
      <c r="W79" s="223" t="str">
        <f t="shared" si="29"/>
        <v/>
      </c>
      <c r="X79" s="222" t="str">
        <f>ST!X81</f>
        <v>E, Z/o</v>
      </c>
      <c r="Y79" s="24"/>
      <c r="Z79" s="508"/>
    </row>
    <row r="80" spans="2:26" ht="26" x14ac:dyDescent="0.15">
      <c r="B80" s="220">
        <f>ST!B82</f>
        <v>5</v>
      </c>
      <c r="C80" s="295" t="str">
        <f>ST!C82</f>
        <v>Kliniczne podstawy fizjoterapii w ginekologii i położnictwie</v>
      </c>
      <c r="D80" s="248" t="str">
        <f>ST!D82</f>
        <v>Grupa D.</v>
      </c>
      <c r="E80" s="225">
        <f>ST!E82</f>
        <v>0</v>
      </c>
      <c r="F80" s="226">
        <f>ST!F82</f>
        <v>28</v>
      </c>
      <c r="G80" s="227">
        <f>ST!G82</f>
        <v>6</v>
      </c>
      <c r="H80" s="227">
        <f>ST!H82</f>
        <v>0</v>
      </c>
      <c r="I80" s="227">
        <f>ST!I82</f>
        <v>0</v>
      </c>
      <c r="J80" s="227">
        <f>ST!J82</f>
        <v>0</v>
      </c>
      <c r="K80" s="227">
        <f>ST!K82</f>
        <v>0</v>
      </c>
      <c r="L80" s="227">
        <f>ST!L82</f>
        <v>0</v>
      </c>
      <c r="M80" s="228">
        <f>ST!M82</f>
        <v>0</v>
      </c>
      <c r="N80" s="60">
        <f t="shared" si="27"/>
        <v>34</v>
      </c>
      <c r="O80" s="37">
        <f t="shared" si="28"/>
        <v>26</v>
      </c>
      <c r="P80" s="26">
        <f>ST!P82</f>
        <v>60</v>
      </c>
      <c r="Q80" s="14">
        <f>ST!Q82</f>
        <v>2</v>
      </c>
      <c r="R80" s="109">
        <f t="shared" si="30"/>
        <v>1.1333333333333333</v>
      </c>
      <c r="S80" s="110">
        <f t="shared" si="31"/>
        <v>0.8666666666666667</v>
      </c>
      <c r="T80" s="319">
        <f>ST!T82</f>
        <v>6</v>
      </c>
      <c r="U80" s="328">
        <f>ST!U82</f>
        <v>0.35294117647058826</v>
      </c>
      <c r="V80" s="240">
        <f>ST!V82</f>
        <v>0</v>
      </c>
      <c r="W80" s="227" t="str">
        <f t="shared" si="29"/>
        <v/>
      </c>
      <c r="X80" s="225" t="str">
        <f>ST!X82</f>
        <v>Z/o, Z/bo</v>
      </c>
      <c r="Y80" s="26">
        <v>28</v>
      </c>
      <c r="Z80" s="508">
        <v>1</v>
      </c>
    </row>
    <row r="81" spans="2:26" ht="26" x14ac:dyDescent="0.15">
      <c r="B81" s="220">
        <f>ST!B83</f>
        <v>5</v>
      </c>
      <c r="C81" s="295" t="str">
        <f>ST!C83</f>
        <v>Kliniczne podstawy fizjoterapii w pediatrii i neurologii dziecięcej</v>
      </c>
      <c r="D81" s="248" t="str">
        <f>ST!D83</f>
        <v>Grupa D.</v>
      </c>
      <c r="E81" s="225">
        <f>ST!E83</f>
        <v>0</v>
      </c>
      <c r="F81" s="226">
        <f>ST!F83</f>
        <v>20</v>
      </c>
      <c r="G81" s="227">
        <f>ST!G83</f>
        <v>24</v>
      </c>
      <c r="H81" s="227">
        <f>ST!H83</f>
        <v>0</v>
      </c>
      <c r="I81" s="227">
        <f>ST!I83</f>
        <v>0</v>
      </c>
      <c r="J81" s="227">
        <f>ST!J83</f>
        <v>0</v>
      </c>
      <c r="K81" s="227">
        <f>ST!K83</f>
        <v>0</v>
      </c>
      <c r="L81" s="227">
        <f>ST!L83</f>
        <v>0</v>
      </c>
      <c r="M81" s="228">
        <f>ST!M83</f>
        <v>0</v>
      </c>
      <c r="N81" s="60">
        <f t="shared" si="27"/>
        <v>44</v>
      </c>
      <c r="O81" s="37">
        <f t="shared" si="28"/>
        <v>46</v>
      </c>
      <c r="P81" s="26">
        <f>ST!P83</f>
        <v>90</v>
      </c>
      <c r="Q81" s="14">
        <f>ST!Q83</f>
        <v>3</v>
      </c>
      <c r="R81" s="109">
        <f t="shared" si="30"/>
        <v>1.4666666666666666</v>
      </c>
      <c r="S81" s="110">
        <f t="shared" si="31"/>
        <v>1.5333333333333332</v>
      </c>
      <c r="T81" s="319">
        <f>ST!T83</f>
        <v>24</v>
      </c>
      <c r="U81" s="328">
        <f>ST!U83</f>
        <v>1.6363636363636362</v>
      </c>
      <c r="V81" s="240">
        <f>ST!V83</f>
        <v>0</v>
      </c>
      <c r="W81" s="227" t="str">
        <f t="shared" si="29"/>
        <v/>
      </c>
      <c r="X81" s="225" t="str">
        <f>ST!X83</f>
        <v>Z/o, Z/bo</v>
      </c>
      <c r="Y81" s="26">
        <v>20</v>
      </c>
      <c r="Z81" s="508">
        <v>1</v>
      </c>
    </row>
    <row r="82" spans="2:26" s="10" customFormat="1" ht="26" x14ac:dyDescent="0.15">
      <c r="B82" s="230">
        <f>ST!B84</f>
        <v>5</v>
      </c>
      <c r="C82" s="296" t="str">
        <f>ST!C84</f>
        <v>Fizjoterapia kliniczna w dysfunkcjach układu ruchu w ortopedii</v>
      </c>
      <c r="D82" s="297" t="str">
        <f>ST!D84</f>
        <v>Grupa D.</v>
      </c>
      <c r="E82" s="255">
        <f>ST!E84</f>
        <v>0</v>
      </c>
      <c r="F82" s="298">
        <f>ST!F84</f>
        <v>15</v>
      </c>
      <c r="G82" s="299">
        <f>ST!G84</f>
        <v>0</v>
      </c>
      <c r="H82" s="299">
        <f>ST!H84</f>
        <v>0</v>
      </c>
      <c r="I82" s="299">
        <f>ST!I84</f>
        <v>0</v>
      </c>
      <c r="J82" s="299">
        <f>ST!J84</f>
        <v>0</v>
      </c>
      <c r="K82" s="299">
        <f>ST!K84</f>
        <v>35</v>
      </c>
      <c r="L82" s="299">
        <f>ST!L84</f>
        <v>0</v>
      </c>
      <c r="M82" s="300">
        <f>ST!M84</f>
        <v>0</v>
      </c>
      <c r="N82" s="131">
        <f t="shared" si="27"/>
        <v>50</v>
      </c>
      <c r="O82" s="125">
        <f t="shared" si="28"/>
        <v>40</v>
      </c>
      <c r="P82" s="128">
        <f>ST!P84</f>
        <v>90</v>
      </c>
      <c r="Q82" s="129">
        <f>ST!Q84</f>
        <v>3</v>
      </c>
      <c r="R82" s="132">
        <f t="shared" si="30"/>
        <v>1.6666666666666667</v>
      </c>
      <c r="S82" s="133">
        <f t="shared" si="31"/>
        <v>1.3333333333333333</v>
      </c>
      <c r="T82" s="342">
        <f>ST!T84</f>
        <v>35</v>
      </c>
      <c r="U82" s="343">
        <f>ST!U84</f>
        <v>2.0999999999999996</v>
      </c>
      <c r="V82" s="306">
        <f>ST!V84</f>
        <v>0</v>
      </c>
      <c r="W82" s="299" t="str">
        <f t="shared" si="29"/>
        <v/>
      </c>
      <c r="X82" s="255" t="str">
        <f>ST!X84</f>
        <v>E, Z/o</v>
      </c>
      <c r="Y82" s="128"/>
      <c r="Z82" s="511"/>
    </row>
    <row r="83" spans="2:26" ht="26" x14ac:dyDescent="0.15">
      <c r="B83" s="220">
        <f>ST!B85</f>
        <v>5</v>
      </c>
      <c r="C83" s="295" t="str">
        <f>ST!C85</f>
        <v>Fizjoterapia kliniczna w dysfunkcjach układu ruchu w neurologii i neurochirurgii</v>
      </c>
      <c r="D83" s="248" t="str">
        <f>ST!D85</f>
        <v>Grupa D.</v>
      </c>
      <c r="E83" s="225">
        <f>ST!E85</f>
        <v>0</v>
      </c>
      <c r="F83" s="226">
        <f>ST!F85</f>
        <v>15</v>
      </c>
      <c r="G83" s="227">
        <f>ST!G85</f>
        <v>0</v>
      </c>
      <c r="H83" s="227">
        <f>ST!H85</f>
        <v>0</v>
      </c>
      <c r="I83" s="227">
        <f>ST!I85</f>
        <v>0</v>
      </c>
      <c r="J83" s="227">
        <f>ST!J85</f>
        <v>0</v>
      </c>
      <c r="K83" s="227">
        <f>ST!K85</f>
        <v>35</v>
      </c>
      <c r="L83" s="227">
        <f>ST!L85</f>
        <v>0</v>
      </c>
      <c r="M83" s="228">
        <f>ST!M85</f>
        <v>0</v>
      </c>
      <c r="N83" s="60">
        <f t="shared" si="27"/>
        <v>50</v>
      </c>
      <c r="O83" s="37">
        <f t="shared" si="28"/>
        <v>40</v>
      </c>
      <c r="P83" s="26">
        <f>ST!P85</f>
        <v>90</v>
      </c>
      <c r="Q83" s="14">
        <f>ST!Q85</f>
        <v>3</v>
      </c>
      <c r="R83" s="109">
        <f t="shared" si="30"/>
        <v>1.6666666666666667</v>
      </c>
      <c r="S83" s="110">
        <f t="shared" si="31"/>
        <v>1.3333333333333333</v>
      </c>
      <c r="T83" s="319">
        <f>ST!T85</f>
        <v>35</v>
      </c>
      <c r="U83" s="328">
        <f>ST!U85</f>
        <v>2.0999999999999996</v>
      </c>
      <c r="V83" s="240">
        <f>ST!V85</f>
        <v>0</v>
      </c>
      <c r="W83" s="227" t="str">
        <f t="shared" si="29"/>
        <v/>
      </c>
      <c r="X83" s="225" t="str">
        <f>ST!X85</f>
        <v>E, Z/o</v>
      </c>
      <c r="Y83" s="26"/>
      <c r="Z83" s="508"/>
    </row>
    <row r="84" spans="2:26" ht="26" x14ac:dyDescent="0.15">
      <c r="B84" s="220">
        <f>ST!B86</f>
        <v>5</v>
      </c>
      <c r="C84" s="295" t="str">
        <f>ST!C86</f>
        <v>Kliniczne podstawy fizjoterapii w traumatologii i medycynie sportowej</v>
      </c>
      <c r="D84" s="248" t="str">
        <f>ST!D86</f>
        <v>Grupa D.</v>
      </c>
      <c r="E84" s="225">
        <f>ST!E86</f>
        <v>0</v>
      </c>
      <c r="F84" s="226">
        <f>ST!F86</f>
        <v>30</v>
      </c>
      <c r="G84" s="227">
        <f>ST!G86</f>
        <v>20</v>
      </c>
      <c r="H84" s="227">
        <f>ST!H86</f>
        <v>0</v>
      </c>
      <c r="I84" s="227">
        <f>ST!I86</f>
        <v>0</v>
      </c>
      <c r="J84" s="227">
        <f>ST!J86</f>
        <v>0</v>
      </c>
      <c r="K84" s="227">
        <f>ST!K86</f>
        <v>0</v>
      </c>
      <c r="L84" s="227">
        <f>ST!L86</f>
        <v>0</v>
      </c>
      <c r="M84" s="228">
        <f>ST!M86</f>
        <v>0</v>
      </c>
      <c r="N84" s="60">
        <f t="shared" si="27"/>
        <v>50</v>
      </c>
      <c r="O84" s="37">
        <f t="shared" si="28"/>
        <v>40</v>
      </c>
      <c r="P84" s="26">
        <f>ST!P86</f>
        <v>90</v>
      </c>
      <c r="Q84" s="14">
        <f>ST!Q86</f>
        <v>3</v>
      </c>
      <c r="R84" s="109">
        <f>N84/P84*Q84</f>
        <v>1.6666666666666667</v>
      </c>
      <c r="S84" s="110">
        <f>O84/P84*Q84</f>
        <v>1.3333333333333333</v>
      </c>
      <c r="T84" s="319">
        <f>ST!T86</f>
        <v>20</v>
      </c>
      <c r="U84" s="328">
        <f>ST!U86</f>
        <v>1.2000000000000002</v>
      </c>
      <c r="V84" s="240">
        <f>ST!V86</f>
        <v>0</v>
      </c>
      <c r="W84" s="227" t="str">
        <f t="shared" si="29"/>
        <v/>
      </c>
      <c r="X84" s="225" t="str">
        <f>ST!X86</f>
        <v>Z/o, Z/bo</v>
      </c>
      <c r="Y84" s="26"/>
      <c r="Z84" s="508"/>
    </row>
    <row r="85" spans="2:26" ht="26" x14ac:dyDescent="0.15">
      <c r="B85" s="220">
        <f>ST!B87</f>
        <v>5</v>
      </c>
      <c r="C85" s="295" t="str">
        <f>ST!C87</f>
        <v>Fizjoterapia w chorobach wewnętrznych w pulmonologii</v>
      </c>
      <c r="D85" s="248" t="str">
        <f>ST!D87</f>
        <v>Grupa D.</v>
      </c>
      <c r="E85" s="225">
        <f>ST!E87</f>
        <v>0</v>
      </c>
      <c r="F85" s="226">
        <f>ST!F87</f>
        <v>14</v>
      </c>
      <c r="G85" s="227">
        <f>ST!G87</f>
        <v>0</v>
      </c>
      <c r="H85" s="227">
        <f>ST!H87</f>
        <v>0</v>
      </c>
      <c r="I85" s="227">
        <f>ST!I87</f>
        <v>0</v>
      </c>
      <c r="J85" s="227">
        <f>ST!J87</f>
        <v>0</v>
      </c>
      <c r="K85" s="227">
        <f>ST!K87</f>
        <v>20</v>
      </c>
      <c r="L85" s="227">
        <f>ST!L87</f>
        <v>0</v>
      </c>
      <c r="M85" s="228">
        <f>ST!M87</f>
        <v>0</v>
      </c>
      <c r="N85" s="60">
        <f t="shared" si="27"/>
        <v>34</v>
      </c>
      <c r="O85" s="37">
        <f t="shared" si="28"/>
        <v>26</v>
      </c>
      <c r="P85" s="26">
        <f>ST!P87</f>
        <v>60</v>
      </c>
      <c r="Q85" s="14">
        <f>ST!Q87</f>
        <v>2</v>
      </c>
      <c r="R85" s="109">
        <f>N85/P85*Q85</f>
        <v>1.1333333333333333</v>
      </c>
      <c r="S85" s="110">
        <f>O85/P85*Q85</f>
        <v>0.8666666666666667</v>
      </c>
      <c r="T85" s="319">
        <f>ST!T87</f>
        <v>20</v>
      </c>
      <c r="U85" s="328">
        <f>ST!U87</f>
        <v>1.1764705882352942</v>
      </c>
      <c r="V85" s="240">
        <f>ST!V87</f>
        <v>0</v>
      </c>
      <c r="W85" s="227" t="str">
        <f t="shared" si="29"/>
        <v/>
      </c>
      <c r="X85" s="225" t="str">
        <f>ST!X87</f>
        <v>E, Z/o</v>
      </c>
      <c r="Y85" s="26">
        <v>14</v>
      </c>
      <c r="Z85" s="508">
        <v>0.5</v>
      </c>
    </row>
    <row r="86" spans="2:26" ht="26" x14ac:dyDescent="0.15">
      <c r="B86" s="220">
        <f>ST!B88</f>
        <v>5</v>
      </c>
      <c r="C86" s="295" t="str">
        <f>ST!C88</f>
        <v>Praktyka z fizjoterapii klinicznej, fizykoterapii i masażu</v>
      </c>
      <c r="D86" s="248" t="str">
        <f>ST!D88</f>
        <v>Grupa F.</v>
      </c>
      <c r="E86" s="225">
        <f>ST!E88</f>
        <v>0</v>
      </c>
      <c r="F86" s="226">
        <f>ST!F88</f>
        <v>0</v>
      </c>
      <c r="G86" s="227">
        <f>ST!G88</f>
        <v>0</v>
      </c>
      <c r="H86" s="227">
        <f>ST!H88</f>
        <v>0</v>
      </c>
      <c r="I86" s="227">
        <f>ST!I88</f>
        <v>0</v>
      </c>
      <c r="J86" s="227">
        <f>ST!J88</f>
        <v>0</v>
      </c>
      <c r="K86" s="227">
        <f>ST!K88</f>
        <v>0</v>
      </c>
      <c r="L86" s="227">
        <f>ST!L88</f>
        <v>0</v>
      </c>
      <c r="M86" s="228">
        <f>ST!M88</f>
        <v>100</v>
      </c>
      <c r="N86" s="60">
        <f t="shared" si="27"/>
        <v>100</v>
      </c>
      <c r="O86" s="37">
        <f t="shared" si="28"/>
        <v>20</v>
      </c>
      <c r="P86" s="26">
        <f>ST!P88</f>
        <v>120</v>
      </c>
      <c r="Q86" s="14">
        <f>ST!Q88</f>
        <v>4</v>
      </c>
      <c r="R86" s="109">
        <f t="shared" ref="R86:R88" si="32">N86/P86*Q86</f>
        <v>3.3333333333333335</v>
      </c>
      <c r="S86" s="110">
        <f t="shared" ref="S86:S88" si="33">O86/P86*Q86</f>
        <v>0.66666666666666663</v>
      </c>
      <c r="T86" s="319">
        <f>ST!T88</f>
        <v>100</v>
      </c>
      <c r="U86" s="328">
        <f>ST!U88</f>
        <v>4</v>
      </c>
      <c r="V86" s="240">
        <f>ST!V88</f>
        <v>0</v>
      </c>
      <c r="W86" s="227" t="str">
        <f t="shared" si="29"/>
        <v/>
      </c>
      <c r="X86" s="225" t="str">
        <f>ST!X88</f>
        <v>Z/o</v>
      </c>
      <c r="Y86" s="26"/>
      <c r="Z86" s="508"/>
    </row>
    <row r="87" spans="2:26" ht="65" x14ac:dyDescent="0.15">
      <c r="B87" s="220">
        <f>ST!B89</f>
        <v>5</v>
      </c>
      <c r="C87" s="295" t="str">
        <f>ST!C89</f>
        <v>Wybrane techniki masażu / Wybrane techniki masażu z elementami odnowy biologicznej / Selected massage techniques / Selected massage techniques with elements of biological regeneration (DW)</v>
      </c>
      <c r="D87" s="248" t="str">
        <f>ST!D89</f>
        <v>Grupa H.</v>
      </c>
      <c r="E87" s="225">
        <f>ST!E89</f>
        <v>0</v>
      </c>
      <c r="F87" s="226">
        <f>ST!F89</f>
        <v>9</v>
      </c>
      <c r="G87" s="227">
        <f>ST!G89</f>
        <v>0</v>
      </c>
      <c r="H87" s="227">
        <f>ST!H89</f>
        <v>0</v>
      </c>
      <c r="I87" s="227">
        <f>ST!I89</f>
        <v>0</v>
      </c>
      <c r="J87" s="227">
        <f>ST!J89</f>
        <v>0</v>
      </c>
      <c r="K87" s="227">
        <f>ST!K89</f>
        <v>20</v>
      </c>
      <c r="L87" s="227">
        <f>ST!L89</f>
        <v>0</v>
      </c>
      <c r="M87" s="228">
        <f>ST!M89</f>
        <v>0</v>
      </c>
      <c r="N87" s="60">
        <f t="shared" si="27"/>
        <v>29</v>
      </c>
      <c r="O87" s="37">
        <f t="shared" si="28"/>
        <v>31</v>
      </c>
      <c r="P87" s="26">
        <f>ST!P89</f>
        <v>60</v>
      </c>
      <c r="Q87" s="14">
        <f>ST!Q89</f>
        <v>2</v>
      </c>
      <c r="R87" s="109">
        <f t="shared" si="32"/>
        <v>0.96666666666666667</v>
      </c>
      <c r="S87" s="110">
        <f t="shared" si="33"/>
        <v>1.0333333333333334</v>
      </c>
      <c r="T87" s="319">
        <f>ST!T89</f>
        <v>20</v>
      </c>
      <c r="U87" s="328">
        <f>ST!U89</f>
        <v>1.3793103448275863</v>
      </c>
      <c r="V87" s="240" t="str">
        <f>ST!V89</f>
        <v>DW</v>
      </c>
      <c r="W87" s="227">
        <f t="shared" si="29"/>
        <v>2</v>
      </c>
      <c r="X87" s="225" t="str">
        <f>ST!X89</f>
        <v>Z/bo, Z/o</v>
      </c>
      <c r="Y87" s="26">
        <v>9</v>
      </c>
      <c r="Z87" s="508">
        <v>0.3</v>
      </c>
    </row>
    <row r="88" spans="2:26" ht="26" x14ac:dyDescent="0.15">
      <c r="B88" s="220">
        <f>ST!B90</f>
        <v>5</v>
      </c>
      <c r="C88" s="295" t="str">
        <f>ST!C90</f>
        <v>Metody specjalne fizjoterapii – terapia neurorozwojowa</v>
      </c>
      <c r="D88" s="248" t="str">
        <f>ST!D90</f>
        <v>Grupa C.</v>
      </c>
      <c r="E88" s="225">
        <f>ST!E90</f>
        <v>0</v>
      </c>
      <c r="F88" s="226">
        <f>ST!F90</f>
        <v>5</v>
      </c>
      <c r="G88" s="227">
        <f>ST!G90</f>
        <v>0</v>
      </c>
      <c r="H88" s="227">
        <f>ST!H90</f>
        <v>0</v>
      </c>
      <c r="I88" s="227">
        <f>ST!I90</f>
        <v>0</v>
      </c>
      <c r="J88" s="227">
        <f>ST!J90</f>
        <v>0</v>
      </c>
      <c r="K88" s="227">
        <f>ST!K90</f>
        <v>15</v>
      </c>
      <c r="L88" s="227">
        <f>ST!L90</f>
        <v>0</v>
      </c>
      <c r="M88" s="228">
        <f>ST!M90</f>
        <v>0</v>
      </c>
      <c r="N88" s="60">
        <f t="shared" si="27"/>
        <v>20</v>
      </c>
      <c r="O88" s="37">
        <f t="shared" si="28"/>
        <v>10</v>
      </c>
      <c r="P88" s="26">
        <f>ST!P90</f>
        <v>30</v>
      </c>
      <c r="Q88" s="14">
        <f>ST!Q90</f>
        <v>1</v>
      </c>
      <c r="R88" s="109">
        <f t="shared" si="32"/>
        <v>0.66666666666666663</v>
      </c>
      <c r="S88" s="110">
        <f t="shared" si="33"/>
        <v>0.33333333333333331</v>
      </c>
      <c r="T88" s="319">
        <f>ST!T90</f>
        <v>15</v>
      </c>
      <c r="U88" s="328">
        <f>ST!U90</f>
        <v>0.75</v>
      </c>
      <c r="V88" s="240">
        <f>ST!V90</f>
        <v>0</v>
      </c>
      <c r="W88" s="227" t="str">
        <f t="shared" si="29"/>
        <v/>
      </c>
      <c r="X88" s="225" t="str">
        <f>ST!X90</f>
        <v>Z/bo, Z/o</v>
      </c>
      <c r="Y88" s="26"/>
      <c r="Z88" s="508"/>
    </row>
    <row r="89" spans="2:26" s="10" customFormat="1" ht="13" x14ac:dyDescent="0.15">
      <c r="B89" s="257">
        <f>ST!B91</f>
        <v>5</v>
      </c>
      <c r="C89" s="378" t="str">
        <f>ST!C91</f>
        <v>Ćwiczenia sensomotoryczne</v>
      </c>
      <c r="D89" s="379" t="str">
        <f>ST!D91</f>
        <v>Grupa H.</v>
      </c>
      <c r="E89" s="380">
        <f>ST!E91</f>
        <v>0</v>
      </c>
      <c r="F89" s="381">
        <f>ST!F91</f>
        <v>0</v>
      </c>
      <c r="G89" s="382">
        <f>ST!G91</f>
        <v>19</v>
      </c>
      <c r="H89" s="382">
        <f>ST!H91</f>
        <v>0</v>
      </c>
      <c r="I89" s="382">
        <f>ST!I91</f>
        <v>10</v>
      </c>
      <c r="J89" s="382">
        <f>ST!J91</f>
        <v>0</v>
      </c>
      <c r="K89" s="382">
        <f>ST!K91</f>
        <v>0</v>
      </c>
      <c r="L89" s="382">
        <f>ST!L91</f>
        <v>0</v>
      </c>
      <c r="M89" s="383">
        <f>ST!M91</f>
        <v>0</v>
      </c>
      <c r="N89" s="384">
        <f>SUM(F89:M89)</f>
        <v>29</v>
      </c>
      <c r="O89" s="137">
        <f>P89-N89</f>
        <v>31</v>
      </c>
      <c r="P89" s="385">
        <f>ST!P91</f>
        <v>60</v>
      </c>
      <c r="Q89" s="126">
        <f>ST!Q91</f>
        <v>2</v>
      </c>
      <c r="R89" s="123">
        <f>N89/P89*Q89</f>
        <v>0.96666666666666667</v>
      </c>
      <c r="S89" s="124">
        <f>O89/P89*Q89</f>
        <v>1.0333333333333334</v>
      </c>
      <c r="T89" s="330">
        <f>ST!T91</f>
        <v>29</v>
      </c>
      <c r="U89" s="331">
        <f>ST!U91</f>
        <v>2</v>
      </c>
      <c r="V89" s="267">
        <f>ST!V91</f>
        <v>0</v>
      </c>
      <c r="W89" s="258" t="str">
        <f>IF(V89="DW",Q89,"")</f>
        <v/>
      </c>
      <c r="X89" s="519" t="str">
        <f>ST!X91</f>
        <v>Z/bo, Z/o</v>
      </c>
      <c r="Y89" s="24"/>
      <c r="Z89" s="508"/>
    </row>
    <row r="90" spans="2:26" ht="27" thickBot="1" x14ac:dyDescent="0.2">
      <c r="B90" s="232">
        <f>ST!B92</f>
        <v>5</v>
      </c>
      <c r="C90" s="301" t="str">
        <f>ST!C92</f>
        <v>Terapia zaburzeń głosu / Podstawy fizjoterapii logopedycznej (DW)</v>
      </c>
      <c r="D90" s="284" t="str">
        <f>ST!D92</f>
        <v>Grupa H.</v>
      </c>
      <c r="E90" s="234">
        <f>ST!E92</f>
        <v>0</v>
      </c>
      <c r="F90" s="302">
        <f>ST!F92</f>
        <v>0</v>
      </c>
      <c r="G90" s="303">
        <f>ST!G92</f>
        <v>18</v>
      </c>
      <c r="H90" s="303">
        <f>ST!H92</f>
        <v>0</v>
      </c>
      <c r="I90" s="303">
        <f>ST!I92</f>
        <v>10</v>
      </c>
      <c r="J90" s="303">
        <f>ST!J92</f>
        <v>0</v>
      </c>
      <c r="K90" s="303">
        <f>ST!K92</f>
        <v>0</v>
      </c>
      <c r="L90" s="303">
        <f>ST!L92</f>
        <v>0</v>
      </c>
      <c r="M90" s="304">
        <f>ST!M92</f>
        <v>0</v>
      </c>
      <c r="N90" s="201">
        <f t="shared" si="27"/>
        <v>28</v>
      </c>
      <c r="O90" s="199">
        <f t="shared" si="28"/>
        <v>32</v>
      </c>
      <c r="P90" s="192">
        <f>ST!P92</f>
        <v>60</v>
      </c>
      <c r="Q90" s="53">
        <f>ST!Q92</f>
        <v>2</v>
      </c>
      <c r="R90" s="194">
        <f>N90/P90*Q90</f>
        <v>0.93333333333333335</v>
      </c>
      <c r="S90" s="195">
        <f>O90/P90*Q90</f>
        <v>1.0666666666666667</v>
      </c>
      <c r="T90" s="344">
        <f>ST!T92</f>
        <v>28</v>
      </c>
      <c r="U90" s="345">
        <f>ST!U92</f>
        <v>2</v>
      </c>
      <c r="V90" s="307" t="str">
        <f>ST!V92</f>
        <v>DW</v>
      </c>
      <c r="W90" s="303">
        <f t="shared" si="29"/>
        <v>2</v>
      </c>
      <c r="X90" s="234" t="str">
        <f>ST!X92</f>
        <v>Z/bo, Z/o</v>
      </c>
      <c r="Y90" s="192"/>
      <c r="Z90" s="508"/>
    </row>
    <row r="91" spans="2:26" ht="15.75" customHeight="1" thickBot="1" x14ac:dyDescent="0.25">
      <c r="B91"/>
      <c r="D91" s="311">
        <v>0</v>
      </c>
      <c r="F91" s="155">
        <f t="shared" ref="F91:S91" si="34">SUM(F78:F90)</f>
        <v>150</v>
      </c>
      <c r="G91" s="156">
        <f t="shared" si="34"/>
        <v>87</v>
      </c>
      <c r="H91" s="156">
        <f t="shared" si="34"/>
        <v>0</v>
      </c>
      <c r="I91" s="156">
        <f t="shared" si="34"/>
        <v>20</v>
      </c>
      <c r="J91" s="156">
        <f t="shared" si="34"/>
        <v>0</v>
      </c>
      <c r="K91" s="156">
        <f t="shared" si="34"/>
        <v>150</v>
      </c>
      <c r="L91" s="156">
        <f t="shared" si="34"/>
        <v>30</v>
      </c>
      <c r="M91" s="156">
        <f t="shared" si="34"/>
        <v>100</v>
      </c>
      <c r="N91" s="156">
        <f t="shared" si="34"/>
        <v>537</v>
      </c>
      <c r="O91" s="156">
        <f t="shared" si="34"/>
        <v>363</v>
      </c>
      <c r="P91" s="157">
        <f t="shared" si="34"/>
        <v>900</v>
      </c>
      <c r="Q91" s="158">
        <f t="shared" si="34"/>
        <v>30</v>
      </c>
      <c r="R91" s="159">
        <f t="shared" si="34"/>
        <v>17.899999999999999</v>
      </c>
      <c r="S91" s="160">
        <f t="shared" si="34"/>
        <v>12.099999999999998</v>
      </c>
      <c r="T91" s="159">
        <f>SUM(T76:T90)</f>
        <v>387</v>
      </c>
      <c r="U91" s="159">
        <f>SUM(U78:U90)</f>
        <v>20.977137027948388</v>
      </c>
      <c r="V91" s="161">
        <f>COUNTA(V78:V90)</f>
        <v>13</v>
      </c>
      <c r="W91" s="161">
        <f>SUM(W78:W90)</f>
        <v>5</v>
      </c>
      <c r="X91" s="161">
        <f>SUM(X78:X90)</f>
        <v>0</v>
      </c>
      <c r="Y91" s="528">
        <f>SUM(Y78:Y90)</f>
        <v>71</v>
      </c>
      <c r="Z91" s="528">
        <f>SUM(Z78:Z90)</f>
        <v>2.8</v>
      </c>
    </row>
    <row r="92" spans="2:26" ht="15" customHeight="1" thickBot="1" x14ac:dyDescent="0.2">
      <c r="D92" s="311">
        <v>0</v>
      </c>
      <c r="F92" s="5"/>
      <c r="G92" s="5"/>
      <c r="H92" s="5"/>
      <c r="I92" s="5"/>
      <c r="J92" s="5"/>
      <c r="K92" s="5"/>
      <c r="L92" s="5"/>
      <c r="M92" s="6"/>
      <c r="N92" s="6"/>
      <c r="O92" s="6"/>
      <c r="P92" s="6"/>
      <c r="R92" s="559">
        <f>SUM(R91:S91)</f>
        <v>29.999999999999996</v>
      </c>
      <c r="S92" s="560"/>
      <c r="T92" s="12"/>
      <c r="U92" s="63"/>
      <c r="V92" s="6"/>
      <c r="W92" s="6"/>
    </row>
    <row r="93" spans="2:26" ht="15" customHeight="1" thickBot="1" x14ac:dyDescent="0.2">
      <c r="D93" s="312">
        <v>0</v>
      </c>
      <c r="F93" s="5"/>
      <c r="G93" s="5"/>
      <c r="H93" s="5"/>
      <c r="I93" s="5"/>
      <c r="J93" s="5"/>
      <c r="K93" s="5"/>
      <c r="L93" s="5"/>
      <c r="M93" s="6"/>
      <c r="N93" s="6"/>
      <c r="O93" s="6"/>
      <c r="P93" s="6"/>
      <c r="Q93" s="63"/>
      <c r="R93" s="63"/>
      <c r="S93" s="63"/>
      <c r="T93" s="63"/>
      <c r="U93" s="63"/>
      <c r="V93" s="6"/>
      <c r="W93" s="6"/>
    </row>
    <row r="94" spans="2:26" ht="13" x14ac:dyDescent="0.15">
      <c r="B94" s="213">
        <f>ST!B96</f>
        <v>6</v>
      </c>
      <c r="C94" s="291" t="str">
        <f>ST!C96</f>
        <v>Język obcy (V)</v>
      </c>
      <c r="D94" s="243" t="str">
        <f>ST!D96</f>
        <v>Grupa B.</v>
      </c>
      <c r="E94" s="244">
        <f>ST!E96</f>
        <v>0</v>
      </c>
      <c r="F94" s="292">
        <f>ST!F96</f>
        <v>0</v>
      </c>
      <c r="G94" s="293">
        <f>ST!G96</f>
        <v>0</v>
      </c>
      <c r="H94" s="293">
        <f>ST!H96</f>
        <v>0</v>
      </c>
      <c r="I94" s="293">
        <f>ST!I96</f>
        <v>0</v>
      </c>
      <c r="J94" s="293">
        <f>ST!J96</f>
        <v>0</v>
      </c>
      <c r="K94" s="293">
        <f>ST!K96</f>
        <v>0</v>
      </c>
      <c r="L94" s="293">
        <f>ST!L96</f>
        <v>30</v>
      </c>
      <c r="M94" s="294">
        <f>ST!M96</f>
        <v>0</v>
      </c>
      <c r="N94" s="27">
        <f t="shared" ref="N94:N104" si="35">SUM(F94:M94)</f>
        <v>30</v>
      </c>
      <c r="O94" s="17">
        <f t="shared" ref="O94:O104" si="36">P94-N94</f>
        <v>0</v>
      </c>
      <c r="P94" s="30">
        <f>ST!P96</f>
        <v>30</v>
      </c>
      <c r="Q94" s="43">
        <f>ST!Q96</f>
        <v>1</v>
      </c>
      <c r="R94" s="121">
        <f>N94/P94*Q94</f>
        <v>1</v>
      </c>
      <c r="S94" s="122">
        <f>O94/P94*Q94</f>
        <v>0</v>
      </c>
      <c r="T94" s="340">
        <f>ST!T96</f>
        <v>30</v>
      </c>
      <c r="U94" s="341">
        <f>ST!U96</f>
        <v>1</v>
      </c>
      <c r="V94" s="305" t="str">
        <f>ST!V96</f>
        <v>DW</v>
      </c>
      <c r="W94" s="293">
        <f t="shared" ref="W94:W104" si="37">IF(V94="DW",Q94,"")</f>
        <v>1</v>
      </c>
      <c r="X94" s="517" t="str">
        <f>ST!X96</f>
        <v>E</v>
      </c>
      <c r="Y94" s="508"/>
      <c r="Z94" s="508"/>
    </row>
    <row r="95" spans="2:26" ht="39" x14ac:dyDescent="0.15">
      <c r="B95" s="226">
        <f>ST!B97</f>
        <v>6</v>
      </c>
      <c r="C95" s="273" t="str">
        <f>ST!C97</f>
        <v>Diagnostyka funkcjonalna i planowanie fizjoterapii w chorobach wewnętrznych w chirurgii i intensywnej terapii</v>
      </c>
      <c r="D95" s="248" t="str">
        <f>ST!D97</f>
        <v>Grupa D.</v>
      </c>
      <c r="E95" s="222">
        <f>ST!E97</f>
        <v>0</v>
      </c>
      <c r="F95" s="220">
        <f>ST!F97</f>
        <v>10</v>
      </c>
      <c r="G95" s="223">
        <f>ST!G97</f>
        <v>17</v>
      </c>
      <c r="H95" s="223">
        <f>ST!H97</f>
        <v>0</v>
      </c>
      <c r="I95" s="223">
        <f>ST!I97</f>
        <v>0</v>
      </c>
      <c r="J95" s="223">
        <f>ST!J97</f>
        <v>0</v>
      </c>
      <c r="K95" s="223">
        <f>ST!K97</f>
        <v>20</v>
      </c>
      <c r="L95" s="223">
        <f>ST!L97</f>
        <v>0</v>
      </c>
      <c r="M95" s="224">
        <f>ST!M97</f>
        <v>0</v>
      </c>
      <c r="N95" s="25">
        <f t="shared" si="35"/>
        <v>47</v>
      </c>
      <c r="O95" s="4">
        <f t="shared" si="36"/>
        <v>43</v>
      </c>
      <c r="P95" s="24">
        <f>ST!P97</f>
        <v>90</v>
      </c>
      <c r="Q95" s="7">
        <f>ST!Q97</f>
        <v>3</v>
      </c>
      <c r="R95" s="117">
        <f t="shared" ref="R95:R103" si="38">N95/P95*Q95</f>
        <v>1.5666666666666669</v>
      </c>
      <c r="S95" s="118">
        <f t="shared" ref="S95:S103" si="39">O95/P95*Q95</f>
        <v>1.4333333333333333</v>
      </c>
      <c r="T95" s="279">
        <f>ST!T97</f>
        <v>37</v>
      </c>
      <c r="U95" s="329">
        <f>ST!U97</f>
        <v>2.3617021276595747</v>
      </c>
      <c r="V95" s="239">
        <f>ST!V97</f>
        <v>0</v>
      </c>
      <c r="W95" s="223" t="str">
        <f t="shared" si="37"/>
        <v/>
      </c>
      <c r="X95" s="222" t="str">
        <f>ST!X97</f>
        <v>Z/o, Z/bo, Z/o</v>
      </c>
      <c r="Y95" s="508">
        <v>10</v>
      </c>
      <c r="Z95" s="508">
        <v>0.5</v>
      </c>
    </row>
    <row r="96" spans="2:26" ht="39" x14ac:dyDescent="0.15">
      <c r="B96" s="220">
        <f>ST!B98</f>
        <v>6</v>
      </c>
      <c r="C96" s="295" t="str">
        <f>ST!C98</f>
        <v>Diagnostyka funkcjonalna i planowanie fizjoterapii w dysfunkcjach układu ruchu w ortopedii</v>
      </c>
      <c r="D96" s="248" t="str">
        <f>ST!D98</f>
        <v>Grupa D.</v>
      </c>
      <c r="E96" s="225">
        <f>ST!E98</f>
        <v>0</v>
      </c>
      <c r="F96" s="226">
        <f>ST!F98</f>
        <v>15</v>
      </c>
      <c r="G96" s="227">
        <f>ST!G98</f>
        <v>20</v>
      </c>
      <c r="H96" s="227">
        <f>ST!H98</f>
        <v>0</v>
      </c>
      <c r="I96" s="227">
        <f>ST!I98</f>
        <v>0</v>
      </c>
      <c r="J96" s="227">
        <f>ST!J98</f>
        <v>0</v>
      </c>
      <c r="K96" s="227">
        <f>ST!K98</f>
        <v>25</v>
      </c>
      <c r="L96" s="227">
        <f>ST!L98</f>
        <v>0</v>
      </c>
      <c r="M96" s="228">
        <f>ST!M98</f>
        <v>0</v>
      </c>
      <c r="N96" s="60">
        <f t="shared" si="35"/>
        <v>60</v>
      </c>
      <c r="O96" s="37">
        <f t="shared" si="36"/>
        <v>60</v>
      </c>
      <c r="P96" s="26">
        <f>ST!P98</f>
        <v>120</v>
      </c>
      <c r="Q96" s="14">
        <f>ST!Q98</f>
        <v>4</v>
      </c>
      <c r="R96" s="109">
        <f t="shared" si="38"/>
        <v>2</v>
      </c>
      <c r="S96" s="110">
        <f t="shared" si="39"/>
        <v>2</v>
      </c>
      <c r="T96" s="319">
        <f>ST!T98</f>
        <v>45</v>
      </c>
      <c r="U96" s="328">
        <f>ST!U98</f>
        <v>3</v>
      </c>
      <c r="V96" s="240">
        <f>ST!V98</f>
        <v>0</v>
      </c>
      <c r="W96" s="227" t="str">
        <f t="shared" si="37"/>
        <v/>
      </c>
      <c r="X96" s="225" t="str">
        <f>ST!X98</f>
        <v>E, Z/bo, Z/o</v>
      </c>
      <c r="Y96" s="508"/>
      <c r="Z96" s="508"/>
    </row>
    <row r="97" spans="2:26" ht="39" x14ac:dyDescent="0.15">
      <c r="B97" s="220">
        <f>ST!B99</f>
        <v>6</v>
      </c>
      <c r="C97" s="295" t="str">
        <f>ST!C99</f>
        <v>Diagnostyka funkcjonalna i planowanie fizjoterapii w dysfunkcjach układu ruchu w neurologii i neurochirurgii</v>
      </c>
      <c r="D97" s="248" t="str">
        <f>ST!D99</f>
        <v>Grupa D.</v>
      </c>
      <c r="E97" s="225">
        <f>ST!E99</f>
        <v>0</v>
      </c>
      <c r="F97" s="226">
        <f>ST!F99</f>
        <v>15</v>
      </c>
      <c r="G97" s="227">
        <f>ST!G99</f>
        <v>15</v>
      </c>
      <c r="H97" s="227">
        <f>ST!H99</f>
        <v>0</v>
      </c>
      <c r="I97" s="227">
        <f>ST!I99</f>
        <v>0</v>
      </c>
      <c r="J97" s="227">
        <f>ST!J99</f>
        <v>0</v>
      </c>
      <c r="K97" s="227">
        <f>ST!K99</f>
        <v>20</v>
      </c>
      <c r="L97" s="227">
        <f>ST!L99</f>
        <v>0</v>
      </c>
      <c r="M97" s="228">
        <f>ST!M99</f>
        <v>0</v>
      </c>
      <c r="N97" s="60">
        <f t="shared" si="35"/>
        <v>50</v>
      </c>
      <c r="O97" s="37">
        <f t="shared" si="36"/>
        <v>40</v>
      </c>
      <c r="P97" s="26">
        <f>ST!P99</f>
        <v>90</v>
      </c>
      <c r="Q97" s="14">
        <f>ST!Q99</f>
        <v>3</v>
      </c>
      <c r="R97" s="109">
        <f t="shared" si="38"/>
        <v>1.6666666666666667</v>
      </c>
      <c r="S97" s="110">
        <f t="shared" si="39"/>
        <v>1.3333333333333333</v>
      </c>
      <c r="T97" s="319">
        <f>ST!T99</f>
        <v>35</v>
      </c>
      <c r="U97" s="328">
        <f>ST!U99</f>
        <v>2.0999999999999996</v>
      </c>
      <c r="V97" s="240">
        <f>ST!V99</f>
        <v>0</v>
      </c>
      <c r="W97" s="227" t="str">
        <f t="shared" si="37"/>
        <v/>
      </c>
      <c r="X97" s="225" t="str">
        <f>ST!X99</f>
        <v>Z/o, Z/bo, Z/o</v>
      </c>
      <c r="Y97" s="508"/>
      <c r="Z97" s="508"/>
    </row>
    <row r="98" spans="2:26" s="10" customFormat="1" ht="26" x14ac:dyDescent="0.15">
      <c r="B98" s="230">
        <f>ST!B100</f>
        <v>6</v>
      </c>
      <c r="C98" s="296" t="str">
        <f>ST!C100</f>
        <v>Fizjoterapia kliniczna w dysfunkcjach układu ruchu w traumatologii i medycynie sportowej</v>
      </c>
      <c r="D98" s="297" t="str">
        <f>ST!D100</f>
        <v>Grupa D.</v>
      </c>
      <c r="E98" s="255">
        <f>ST!E100</f>
        <v>0</v>
      </c>
      <c r="F98" s="298">
        <f>ST!F100</f>
        <v>20</v>
      </c>
      <c r="G98" s="299">
        <f>ST!G100</f>
        <v>0</v>
      </c>
      <c r="H98" s="299">
        <f>ST!H100</f>
        <v>0</v>
      </c>
      <c r="I98" s="299">
        <f>ST!I100</f>
        <v>0</v>
      </c>
      <c r="J98" s="299">
        <f>ST!J100</f>
        <v>0</v>
      </c>
      <c r="K98" s="299">
        <f>ST!K100</f>
        <v>30</v>
      </c>
      <c r="L98" s="299">
        <f>ST!L100</f>
        <v>0</v>
      </c>
      <c r="M98" s="300">
        <f>ST!M100</f>
        <v>0</v>
      </c>
      <c r="N98" s="131">
        <f t="shared" si="35"/>
        <v>50</v>
      </c>
      <c r="O98" s="125">
        <f t="shared" si="36"/>
        <v>40</v>
      </c>
      <c r="P98" s="128">
        <f>ST!P100</f>
        <v>90</v>
      </c>
      <c r="Q98" s="129">
        <f>ST!Q100</f>
        <v>3</v>
      </c>
      <c r="R98" s="132">
        <f t="shared" si="38"/>
        <v>1.6666666666666667</v>
      </c>
      <c r="S98" s="133">
        <f t="shared" si="39"/>
        <v>1.3333333333333333</v>
      </c>
      <c r="T98" s="342">
        <f>ST!T100</f>
        <v>30</v>
      </c>
      <c r="U98" s="343">
        <f>ST!U100</f>
        <v>1.7999999999999998</v>
      </c>
      <c r="V98" s="306">
        <f>ST!V100</f>
        <v>0</v>
      </c>
      <c r="W98" s="299" t="str">
        <f t="shared" si="37"/>
        <v/>
      </c>
      <c r="X98" s="255" t="str">
        <f>ST!X100</f>
        <v>E, Z/o</v>
      </c>
      <c r="Y98" s="511"/>
      <c r="Z98" s="511"/>
    </row>
    <row r="99" spans="2:26" ht="39" x14ac:dyDescent="0.15">
      <c r="B99" s="220">
        <f>ST!B101</f>
        <v>6</v>
      </c>
      <c r="C99" s="295" t="str">
        <f>ST!C101</f>
        <v>Diagnostyka funkcjonalna i planowanie fizjoterapii w chorobach wewnętrznych w pulmonologii</v>
      </c>
      <c r="D99" s="248" t="str">
        <f>ST!D101</f>
        <v>Grupa D.</v>
      </c>
      <c r="E99" s="225">
        <f>ST!E101</f>
        <v>0</v>
      </c>
      <c r="F99" s="226">
        <f>ST!F101</f>
        <v>10</v>
      </c>
      <c r="G99" s="227">
        <f>ST!G101</f>
        <v>10</v>
      </c>
      <c r="H99" s="227">
        <f>ST!H101</f>
        <v>0</v>
      </c>
      <c r="I99" s="227">
        <f>ST!I101</f>
        <v>0</v>
      </c>
      <c r="J99" s="227">
        <f>ST!J101</f>
        <v>0</v>
      </c>
      <c r="K99" s="227">
        <f>ST!K101</f>
        <v>25</v>
      </c>
      <c r="L99" s="227">
        <f>ST!L101</f>
        <v>0</v>
      </c>
      <c r="M99" s="228">
        <f>ST!M101</f>
        <v>0</v>
      </c>
      <c r="N99" s="60">
        <f t="shared" si="35"/>
        <v>45</v>
      </c>
      <c r="O99" s="37">
        <f t="shared" si="36"/>
        <v>15</v>
      </c>
      <c r="P99" s="26">
        <f>ST!P101</f>
        <v>60</v>
      </c>
      <c r="Q99" s="14">
        <f>ST!Q101</f>
        <v>2</v>
      </c>
      <c r="R99" s="109">
        <f t="shared" si="38"/>
        <v>1.5</v>
      </c>
      <c r="S99" s="110">
        <f t="shared" si="39"/>
        <v>0.5</v>
      </c>
      <c r="T99" s="319">
        <f>ST!T101</f>
        <v>35</v>
      </c>
      <c r="U99" s="328">
        <f>ST!U101</f>
        <v>1.5555555555555556</v>
      </c>
      <c r="V99" s="240">
        <f>ST!V101</f>
        <v>0</v>
      </c>
      <c r="W99" s="227" t="str">
        <f t="shared" si="37"/>
        <v/>
      </c>
      <c r="X99" s="225" t="str">
        <f>ST!X101</f>
        <v>Z/o, Z/bo, Z/o</v>
      </c>
      <c r="Y99" s="508">
        <v>10</v>
      </c>
      <c r="Z99" s="508">
        <v>0.3</v>
      </c>
    </row>
    <row r="100" spans="2:26" ht="26" x14ac:dyDescent="0.15">
      <c r="B100" s="220">
        <f>ST!B102</f>
        <v>6</v>
      </c>
      <c r="C100" s="295" t="str">
        <f>ST!C102</f>
        <v>Fizjoterapia w chorobach wewnętrznych w pediatrii</v>
      </c>
      <c r="D100" s="248" t="str">
        <f>ST!D102</f>
        <v>Grupa D.</v>
      </c>
      <c r="E100" s="225">
        <f>ST!E102</f>
        <v>0</v>
      </c>
      <c r="F100" s="226">
        <f>ST!F102</f>
        <v>14</v>
      </c>
      <c r="G100" s="227">
        <f>ST!G102</f>
        <v>0</v>
      </c>
      <c r="H100" s="227">
        <f>ST!H102</f>
        <v>0</v>
      </c>
      <c r="I100" s="227">
        <f>ST!I102</f>
        <v>0</v>
      </c>
      <c r="J100" s="227">
        <f>ST!J102</f>
        <v>0</v>
      </c>
      <c r="K100" s="227">
        <f>ST!K102</f>
        <v>20</v>
      </c>
      <c r="L100" s="227">
        <f>ST!L102</f>
        <v>0</v>
      </c>
      <c r="M100" s="228">
        <f>ST!M102</f>
        <v>0</v>
      </c>
      <c r="N100" s="60">
        <f t="shared" si="35"/>
        <v>34</v>
      </c>
      <c r="O100" s="37">
        <f t="shared" si="36"/>
        <v>26</v>
      </c>
      <c r="P100" s="26">
        <f>ST!P102</f>
        <v>60</v>
      </c>
      <c r="Q100" s="14">
        <f>ST!Q102</f>
        <v>2</v>
      </c>
      <c r="R100" s="109">
        <f t="shared" si="38"/>
        <v>1.1333333333333333</v>
      </c>
      <c r="S100" s="110">
        <f t="shared" si="39"/>
        <v>0.8666666666666667</v>
      </c>
      <c r="T100" s="319">
        <f>ST!T102</f>
        <v>20</v>
      </c>
      <c r="U100" s="328">
        <f>ST!U102</f>
        <v>1.1764705882352942</v>
      </c>
      <c r="V100" s="240">
        <f>ST!V102</f>
        <v>0</v>
      </c>
      <c r="W100" s="227" t="str">
        <f t="shared" si="37"/>
        <v/>
      </c>
      <c r="X100" s="225" t="str">
        <f>ST!X102</f>
        <v>Z/o, Z/bo</v>
      </c>
      <c r="Y100" s="508"/>
      <c r="Z100" s="508"/>
    </row>
    <row r="101" spans="2:26" ht="26" x14ac:dyDescent="0.15">
      <c r="B101" s="220">
        <f>ST!B103</f>
        <v>6</v>
      </c>
      <c r="C101" s="295" t="str">
        <f>ST!C103</f>
        <v>Fizjoterapia w chorobach wewnętrznych w: ginekologii i położnictwie</v>
      </c>
      <c r="D101" s="248" t="str">
        <f>ST!D103</f>
        <v>Grupa D.</v>
      </c>
      <c r="E101" s="225">
        <f>ST!E103</f>
        <v>0</v>
      </c>
      <c r="F101" s="226">
        <f>ST!F103</f>
        <v>14</v>
      </c>
      <c r="G101" s="227">
        <f>ST!G103</f>
        <v>0</v>
      </c>
      <c r="H101" s="227">
        <f>ST!H103</f>
        <v>0</v>
      </c>
      <c r="I101" s="227">
        <f>ST!I103</f>
        <v>0</v>
      </c>
      <c r="J101" s="227">
        <f>ST!J103</f>
        <v>0</v>
      </c>
      <c r="K101" s="227">
        <f>ST!K103</f>
        <v>20</v>
      </c>
      <c r="L101" s="227">
        <f>ST!L103</f>
        <v>0</v>
      </c>
      <c r="M101" s="228">
        <f>ST!M103</f>
        <v>0</v>
      </c>
      <c r="N101" s="60">
        <f t="shared" si="35"/>
        <v>34</v>
      </c>
      <c r="O101" s="37">
        <f t="shared" si="36"/>
        <v>26</v>
      </c>
      <c r="P101" s="26">
        <f>ST!P103</f>
        <v>60</v>
      </c>
      <c r="Q101" s="14">
        <f>ST!Q103</f>
        <v>2</v>
      </c>
      <c r="R101" s="109">
        <f t="shared" si="38"/>
        <v>1.1333333333333333</v>
      </c>
      <c r="S101" s="110">
        <f t="shared" si="39"/>
        <v>0.8666666666666667</v>
      </c>
      <c r="T101" s="319">
        <f>ST!T103</f>
        <v>20</v>
      </c>
      <c r="U101" s="328">
        <f>ST!U103</f>
        <v>1.1764705882352942</v>
      </c>
      <c r="V101" s="240">
        <f>ST!V103</f>
        <v>0</v>
      </c>
      <c r="W101" s="227" t="str">
        <f t="shared" si="37"/>
        <v/>
      </c>
      <c r="X101" s="225" t="str">
        <f>ST!X103</f>
        <v>E, Z/o</v>
      </c>
      <c r="Y101" s="508">
        <v>14</v>
      </c>
      <c r="Z101" s="508">
        <v>0.8</v>
      </c>
    </row>
    <row r="102" spans="2:26" ht="13" x14ac:dyDescent="0.15">
      <c r="B102" s="220">
        <f>ST!B104</f>
        <v>6</v>
      </c>
      <c r="C102" s="295" t="str">
        <f>ST!C104</f>
        <v>Wakacyjna praktyka profilowana - wybieralna</v>
      </c>
      <c r="D102" s="248" t="str">
        <f>ST!D104</f>
        <v>Grupa F.</v>
      </c>
      <c r="E102" s="225">
        <f>ST!E104</f>
        <v>0</v>
      </c>
      <c r="F102" s="226">
        <f>ST!F104</f>
        <v>0</v>
      </c>
      <c r="G102" s="227">
        <f>ST!G104</f>
        <v>0</v>
      </c>
      <c r="H102" s="227">
        <f>ST!H104</f>
        <v>0</v>
      </c>
      <c r="I102" s="227">
        <f>ST!I104</f>
        <v>0</v>
      </c>
      <c r="J102" s="227">
        <f>ST!J104</f>
        <v>0</v>
      </c>
      <c r="K102" s="227">
        <f>ST!K104</f>
        <v>0</v>
      </c>
      <c r="L102" s="227">
        <f>ST!L104</f>
        <v>0</v>
      </c>
      <c r="M102" s="228">
        <f>ST!M104</f>
        <v>200</v>
      </c>
      <c r="N102" s="60">
        <f t="shared" si="35"/>
        <v>200</v>
      </c>
      <c r="O102" s="37">
        <f t="shared" si="36"/>
        <v>10</v>
      </c>
      <c r="P102" s="26">
        <f>ST!P104</f>
        <v>210</v>
      </c>
      <c r="Q102" s="14">
        <f>ST!Q104</f>
        <v>7</v>
      </c>
      <c r="R102" s="109">
        <f t="shared" si="38"/>
        <v>6.6666666666666661</v>
      </c>
      <c r="S102" s="110">
        <f t="shared" si="39"/>
        <v>0.33333333333333331</v>
      </c>
      <c r="T102" s="319">
        <f>ST!T104</f>
        <v>200</v>
      </c>
      <c r="U102" s="328">
        <f>ST!U104</f>
        <v>7</v>
      </c>
      <c r="V102" s="240">
        <f>ST!V104</f>
        <v>0</v>
      </c>
      <c r="W102" s="227" t="str">
        <f t="shared" si="37"/>
        <v/>
      </c>
      <c r="X102" s="225" t="str">
        <f>ST!X104</f>
        <v>Z/o</v>
      </c>
      <c r="Y102" s="508"/>
      <c r="Z102" s="508"/>
    </row>
    <row r="103" spans="2:26" ht="39" x14ac:dyDescent="0.15">
      <c r="B103" s="220">
        <f>ST!B105</f>
        <v>6</v>
      </c>
      <c r="C103" s="295" t="str">
        <f>ST!C105</f>
        <v>Kształcenie ruchowe i metodyka nauczania ruchu: Trening zdrowotny w środowisku wodnym / Pływanie terapeutyczne</v>
      </c>
      <c r="D103" s="248" t="str">
        <f>ST!D105</f>
        <v>Grupa C.</v>
      </c>
      <c r="E103" s="225">
        <f>ST!E105</f>
        <v>0</v>
      </c>
      <c r="F103" s="226">
        <f>ST!F105</f>
        <v>0</v>
      </c>
      <c r="G103" s="227">
        <f>ST!G105</f>
        <v>0</v>
      </c>
      <c r="H103" s="227">
        <f>ST!H105</f>
        <v>0</v>
      </c>
      <c r="I103" s="227">
        <f>ST!I105</f>
        <v>0</v>
      </c>
      <c r="J103" s="227">
        <f>ST!J105</f>
        <v>0</v>
      </c>
      <c r="K103" s="227">
        <f>ST!K105</f>
        <v>17</v>
      </c>
      <c r="L103" s="227">
        <f>ST!L105</f>
        <v>0</v>
      </c>
      <c r="M103" s="228">
        <f>ST!M105</f>
        <v>0</v>
      </c>
      <c r="N103" s="60">
        <f t="shared" si="35"/>
        <v>17</v>
      </c>
      <c r="O103" s="37">
        <f t="shared" si="36"/>
        <v>13</v>
      </c>
      <c r="P103" s="26">
        <f>ST!P105</f>
        <v>30</v>
      </c>
      <c r="Q103" s="14">
        <f>ST!Q105</f>
        <v>1</v>
      </c>
      <c r="R103" s="109">
        <f t="shared" si="38"/>
        <v>0.56666666666666665</v>
      </c>
      <c r="S103" s="110">
        <f t="shared" si="39"/>
        <v>0.43333333333333335</v>
      </c>
      <c r="T103" s="319">
        <f>ST!T105</f>
        <v>17</v>
      </c>
      <c r="U103" s="328">
        <f>ST!U105</f>
        <v>1</v>
      </c>
      <c r="V103" s="240" t="str">
        <f>ST!V105</f>
        <v>DW</v>
      </c>
      <c r="W103" s="227">
        <f t="shared" si="37"/>
        <v>1</v>
      </c>
      <c r="X103" s="225" t="str">
        <f>ST!X105</f>
        <v>Z/o</v>
      </c>
      <c r="Y103" s="508"/>
      <c r="Z103" s="508"/>
    </row>
    <row r="104" spans="2:26" ht="27" thickBot="1" x14ac:dyDescent="0.2">
      <c r="B104" s="232">
        <f>ST!B106</f>
        <v>6</v>
      </c>
      <c r="C104" s="301" t="str">
        <f>ST!C106</f>
        <v>Kliniczne podstawy fizjoterapii w onkologii i medycynie paliatywnej</v>
      </c>
      <c r="D104" s="284" t="str">
        <f>ST!D106</f>
        <v>Grupa D.</v>
      </c>
      <c r="E104" s="234">
        <f>ST!E106</f>
        <v>0</v>
      </c>
      <c r="F104" s="302">
        <f>ST!F106</f>
        <v>34</v>
      </c>
      <c r="G104" s="303">
        <f>ST!G106</f>
        <v>0</v>
      </c>
      <c r="H104" s="303">
        <f>ST!H106</f>
        <v>0</v>
      </c>
      <c r="I104" s="303">
        <f>ST!I106</f>
        <v>0</v>
      </c>
      <c r="J104" s="303">
        <f>ST!J106</f>
        <v>0</v>
      </c>
      <c r="K104" s="303">
        <f>ST!K106</f>
        <v>0</v>
      </c>
      <c r="L104" s="303">
        <f>ST!L106</f>
        <v>0</v>
      </c>
      <c r="M104" s="304">
        <f>ST!M106</f>
        <v>0</v>
      </c>
      <c r="N104" s="201">
        <f t="shared" si="35"/>
        <v>34</v>
      </c>
      <c r="O104" s="199">
        <f t="shared" si="36"/>
        <v>26</v>
      </c>
      <c r="P104" s="192">
        <f>ST!P106</f>
        <v>60</v>
      </c>
      <c r="Q104" s="53">
        <f>ST!Q106</f>
        <v>2</v>
      </c>
      <c r="R104" s="194">
        <f>N104/P104*Q104</f>
        <v>1.1333333333333333</v>
      </c>
      <c r="S104" s="195">
        <f>O104/P104*Q104</f>
        <v>0.8666666666666667</v>
      </c>
      <c r="T104" s="344" t="str">
        <f>ST!T106</f>
        <v/>
      </c>
      <c r="U104" s="345" t="str">
        <f>ST!U106</f>
        <v/>
      </c>
      <c r="V104" s="307">
        <f>ST!V106</f>
        <v>0</v>
      </c>
      <c r="W104" s="303" t="str">
        <f t="shared" si="37"/>
        <v/>
      </c>
      <c r="X104" s="234" t="str">
        <f>ST!X106</f>
        <v>Z/o</v>
      </c>
      <c r="Y104" s="508"/>
      <c r="Z104" s="508"/>
    </row>
    <row r="105" spans="2:26" ht="15.75" customHeight="1" thickBot="1" x14ac:dyDescent="0.25">
      <c r="B105"/>
      <c r="D105" s="311">
        <v>0</v>
      </c>
      <c r="F105" s="155">
        <f t="shared" ref="F105:S105" si="40">SUM(F94:F104)</f>
        <v>132</v>
      </c>
      <c r="G105" s="156">
        <f t="shared" si="40"/>
        <v>62</v>
      </c>
      <c r="H105" s="156">
        <f t="shared" si="40"/>
        <v>0</v>
      </c>
      <c r="I105" s="156">
        <f t="shared" si="40"/>
        <v>0</v>
      </c>
      <c r="J105" s="156">
        <f t="shared" si="40"/>
        <v>0</v>
      </c>
      <c r="K105" s="156">
        <f t="shared" si="40"/>
        <v>177</v>
      </c>
      <c r="L105" s="156">
        <f t="shared" si="40"/>
        <v>30</v>
      </c>
      <c r="M105" s="156">
        <f t="shared" si="40"/>
        <v>200</v>
      </c>
      <c r="N105" s="156">
        <f t="shared" si="40"/>
        <v>601</v>
      </c>
      <c r="O105" s="156">
        <f t="shared" si="40"/>
        <v>299</v>
      </c>
      <c r="P105" s="157">
        <f t="shared" si="40"/>
        <v>900</v>
      </c>
      <c r="Q105" s="158">
        <f t="shared" si="40"/>
        <v>30</v>
      </c>
      <c r="R105" s="159">
        <f t="shared" si="40"/>
        <v>20.033333333333331</v>
      </c>
      <c r="S105" s="160">
        <f t="shared" si="40"/>
        <v>9.9666666666666686</v>
      </c>
      <c r="T105" s="412">
        <f>SUM(T94:T104)</f>
        <v>469</v>
      </c>
      <c r="U105" s="159">
        <f>SUM(U94:U104)</f>
        <v>22.170198859685719</v>
      </c>
      <c r="V105" s="161">
        <f>COUNTA(V94:V104)</f>
        <v>11</v>
      </c>
      <c r="W105" s="161">
        <f>SUM(W94:W104)</f>
        <v>2</v>
      </c>
      <c r="X105" s="161">
        <f>SUM(X94:X104)</f>
        <v>0</v>
      </c>
      <c r="Y105" s="528">
        <f>SUM(Y94:Y104)</f>
        <v>34</v>
      </c>
      <c r="Z105" s="528">
        <f>SUM(Z94:Z104)</f>
        <v>1.6</v>
      </c>
    </row>
    <row r="106" spans="2:26" ht="15" customHeight="1" thickBot="1" x14ac:dyDescent="0.2">
      <c r="D106" s="311">
        <v>0</v>
      </c>
      <c r="F106" s="5"/>
      <c r="G106" s="5"/>
      <c r="H106" s="5"/>
      <c r="I106" s="5"/>
      <c r="J106" s="5"/>
      <c r="K106" s="5"/>
      <c r="L106" s="5"/>
      <c r="M106" s="6"/>
      <c r="N106" s="6"/>
      <c r="O106" s="6"/>
      <c r="P106" s="6"/>
      <c r="R106" s="559">
        <f>SUM(R105:S105)</f>
        <v>30</v>
      </c>
      <c r="S106" s="560"/>
      <c r="T106" s="12"/>
      <c r="U106" s="63"/>
      <c r="V106" s="6"/>
      <c r="W106" s="6"/>
    </row>
    <row r="107" spans="2:26" ht="15" customHeight="1" thickBot="1" x14ac:dyDescent="0.2">
      <c r="D107" s="312">
        <v>0</v>
      </c>
      <c r="F107" s="5"/>
      <c r="G107" s="5"/>
      <c r="H107" s="5"/>
      <c r="I107" s="5"/>
      <c r="J107" s="5"/>
      <c r="K107" s="5"/>
      <c r="L107" s="5"/>
      <c r="M107" s="6"/>
      <c r="N107" s="6"/>
      <c r="O107" s="6"/>
      <c r="P107" s="6"/>
      <c r="R107" s="63"/>
      <c r="S107" s="63"/>
      <c r="T107" s="12"/>
      <c r="U107" s="63"/>
      <c r="V107" s="6"/>
      <c r="W107" s="6"/>
    </row>
    <row r="108" spans="2:26" ht="26" x14ac:dyDescent="0.15">
      <c r="B108" s="213">
        <f>ST!B110</f>
        <v>7</v>
      </c>
      <c r="C108" s="291" t="str">
        <f>ST!C110</f>
        <v>Adaptowana aktywność fizyczna i sport osób niepełnosprawnych</v>
      </c>
      <c r="D108" s="243" t="str">
        <f>ST!D110</f>
        <v>Grupa C.</v>
      </c>
      <c r="E108" s="244">
        <f>ST!E110</f>
        <v>0</v>
      </c>
      <c r="F108" s="292">
        <f>ST!F110</f>
        <v>10</v>
      </c>
      <c r="G108" s="293">
        <f>ST!G110</f>
        <v>0</v>
      </c>
      <c r="H108" s="293">
        <f>ST!H110</f>
        <v>0</v>
      </c>
      <c r="I108" s="293">
        <f>ST!I110</f>
        <v>0</v>
      </c>
      <c r="J108" s="293">
        <f>ST!J110</f>
        <v>0</v>
      </c>
      <c r="K108" s="293">
        <f>ST!K110</f>
        <v>10</v>
      </c>
      <c r="L108" s="293">
        <f>ST!L110</f>
        <v>0</v>
      </c>
      <c r="M108" s="294">
        <f>ST!M110</f>
        <v>0</v>
      </c>
      <c r="N108" s="27">
        <f t="shared" ref="N108:N119" si="41">SUM(F108:M108)</f>
        <v>20</v>
      </c>
      <c r="O108" s="17">
        <f t="shared" ref="O108:O119" si="42">P108-N108</f>
        <v>10</v>
      </c>
      <c r="P108" s="30">
        <f>ST!P110</f>
        <v>30</v>
      </c>
      <c r="Q108" s="43">
        <f>ST!Q110</f>
        <v>1</v>
      </c>
      <c r="R108" s="121">
        <f>N108/P108*Q108</f>
        <v>0.66666666666666663</v>
      </c>
      <c r="S108" s="122">
        <f>O108/P108*Q108</f>
        <v>0.33333333333333331</v>
      </c>
      <c r="T108" s="340">
        <f>ST!T110</f>
        <v>10</v>
      </c>
      <c r="U108" s="341">
        <f>ST!U110</f>
        <v>0.5</v>
      </c>
      <c r="V108" s="305">
        <f>ST!V110</f>
        <v>0</v>
      </c>
      <c r="W108" s="293" t="str">
        <f t="shared" ref="W108:W119" si="43">IF(V108="DW",Q108,"")</f>
        <v/>
      </c>
      <c r="X108" s="517" t="str">
        <f>ST!X110</f>
        <v>Z/o, Z/bo</v>
      </c>
      <c r="Y108" s="508"/>
      <c r="Z108" s="508"/>
    </row>
    <row r="109" spans="2:26" ht="13" x14ac:dyDescent="0.15">
      <c r="B109" s="226">
        <f>ST!B111</f>
        <v>7</v>
      </c>
      <c r="C109" s="273" t="str">
        <f>ST!C111</f>
        <v>Kliniczne podstawy fizjoterapii w reumatologii</v>
      </c>
      <c r="D109" s="248" t="str">
        <f>ST!D111</f>
        <v>Grupa D.</v>
      </c>
      <c r="E109" s="222">
        <f>ST!E111</f>
        <v>0</v>
      </c>
      <c r="F109" s="220">
        <f>ST!F111</f>
        <v>30</v>
      </c>
      <c r="G109" s="223">
        <f>ST!G111</f>
        <v>10</v>
      </c>
      <c r="H109" s="223">
        <f>ST!H111</f>
        <v>0</v>
      </c>
      <c r="I109" s="223">
        <f>ST!I111</f>
        <v>0</v>
      </c>
      <c r="J109" s="223">
        <f>ST!J111</f>
        <v>0</v>
      </c>
      <c r="K109" s="223">
        <f>ST!K111</f>
        <v>0</v>
      </c>
      <c r="L109" s="223">
        <f>ST!L111</f>
        <v>0</v>
      </c>
      <c r="M109" s="224">
        <f>ST!M111</f>
        <v>0</v>
      </c>
      <c r="N109" s="25">
        <f t="shared" si="41"/>
        <v>40</v>
      </c>
      <c r="O109" s="4">
        <f t="shared" si="42"/>
        <v>50</v>
      </c>
      <c r="P109" s="24">
        <f>ST!P111</f>
        <v>90</v>
      </c>
      <c r="Q109" s="7">
        <f>ST!Q111</f>
        <v>3</v>
      </c>
      <c r="R109" s="117">
        <f t="shared" ref="R109:R118" si="44">N109/P109*Q109</f>
        <v>1.3333333333333333</v>
      </c>
      <c r="S109" s="118">
        <f t="shared" ref="S109:S118" si="45">O109/P109*Q109</f>
        <v>1.6666666666666667</v>
      </c>
      <c r="T109" s="279">
        <f>ST!T111</f>
        <v>10</v>
      </c>
      <c r="U109" s="329">
        <f>ST!U111</f>
        <v>0.75</v>
      </c>
      <c r="V109" s="239">
        <f>ST!V111</f>
        <v>0</v>
      </c>
      <c r="W109" s="223" t="str">
        <f t="shared" si="43"/>
        <v/>
      </c>
      <c r="X109" s="222" t="str">
        <f>ST!X111</f>
        <v>Z/o, Z/bo</v>
      </c>
      <c r="Y109" s="508"/>
      <c r="Z109" s="508"/>
    </row>
    <row r="110" spans="2:26" ht="13" x14ac:dyDescent="0.15">
      <c r="B110" s="220">
        <f>ST!B112</f>
        <v>7</v>
      </c>
      <c r="C110" s="295" t="str">
        <f>ST!C112</f>
        <v>Kliniczne podstawy fizjoterapii w geriatrii</v>
      </c>
      <c r="D110" s="248" t="str">
        <f>ST!D112</f>
        <v>Grupa D.</v>
      </c>
      <c r="E110" s="225">
        <f>ST!E112</f>
        <v>0</v>
      </c>
      <c r="F110" s="226">
        <f>ST!F112</f>
        <v>24</v>
      </c>
      <c r="G110" s="227">
        <f>ST!G112</f>
        <v>10</v>
      </c>
      <c r="H110" s="227">
        <f>ST!H112</f>
        <v>0</v>
      </c>
      <c r="I110" s="227">
        <f>ST!I112</f>
        <v>0</v>
      </c>
      <c r="J110" s="227">
        <f>ST!J112</f>
        <v>0</v>
      </c>
      <c r="K110" s="227">
        <f>ST!K112</f>
        <v>0</v>
      </c>
      <c r="L110" s="227">
        <f>ST!L112</f>
        <v>0</v>
      </c>
      <c r="M110" s="228">
        <f>ST!M112</f>
        <v>0</v>
      </c>
      <c r="N110" s="60">
        <f t="shared" si="41"/>
        <v>34</v>
      </c>
      <c r="O110" s="37">
        <f t="shared" si="42"/>
        <v>26</v>
      </c>
      <c r="P110" s="26">
        <f>ST!P112</f>
        <v>60</v>
      </c>
      <c r="Q110" s="14">
        <f>ST!Q112</f>
        <v>2</v>
      </c>
      <c r="R110" s="109">
        <f t="shared" si="44"/>
        <v>1.1333333333333333</v>
      </c>
      <c r="S110" s="110">
        <f t="shared" si="45"/>
        <v>0.8666666666666667</v>
      </c>
      <c r="T110" s="319">
        <f>ST!T112</f>
        <v>10</v>
      </c>
      <c r="U110" s="328">
        <f>ST!U112</f>
        <v>0.58823529411764708</v>
      </c>
      <c r="V110" s="240">
        <f>ST!V112</f>
        <v>0</v>
      </c>
      <c r="W110" s="227" t="str">
        <f t="shared" si="43"/>
        <v/>
      </c>
      <c r="X110" s="225" t="str">
        <f>ST!X112</f>
        <v>Z/o, Z/bo</v>
      </c>
      <c r="Y110" s="508">
        <v>24</v>
      </c>
      <c r="Z110" s="508">
        <v>1</v>
      </c>
    </row>
    <row r="111" spans="2:26" ht="13" x14ac:dyDescent="0.15">
      <c r="B111" s="220">
        <f>ST!B113</f>
        <v>7</v>
      </c>
      <c r="C111" s="295" t="str">
        <f>ST!C113</f>
        <v>Kliniczne podstawy fizjoterapii w psychiatrii</v>
      </c>
      <c r="D111" s="248" t="str">
        <f>ST!D113</f>
        <v>Grupa D.</v>
      </c>
      <c r="E111" s="225">
        <f>ST!E113</f>
        <v>0</v>
      </c>
      <c r="F111" s="226">
        <f>ST!F113</f>
        <v>20</v>
      </c>
      <c r="G111" s="227">
        <f>ST!G113</f>
        <v>10</v>
      </c>
      <c r="H111" s="227">
        <f>ST!H113</f>
        <v>0</v>
      </c>
      <c r="I111" s="227">
        <f>ST!I113</f>
        <v>0</v>
      </c>
      <c r="J111" s="227">
        <f>ST!J113</f>
        <v>0</v>
      </c>
      <c r="K111" s="227">
        <f>ST!K113</f>
        <v>0</v>
      </c>
      <c r="L111" s="227">
        <f>ST!L113</f>
        <v>0</v>
      </c>
      <c r="M111" s="228">
        <f>ST!M113</f>
        <v>0</v>
      </c>
      <c r="N111" s="60">
        <f t="shared" si="41"/>
        <v>30</v>
      </c>
      <c r="O111" s="37">
        <f t="shared" si="42"/>
        <v>30</v>
      </c>
      <c r="P111" s="26">
        <f>ST!P113</f>
        <v>60</v>
      </c>
      <c r="Q111" s="14">
        <f>ST!Q113</f>
        <v>2</v>
      </c>
      <c r="R111" s="109">
        <f t="shared" si="44"/>
        <v>1</v>
      </c>
      <c r="S111" s="110">
        <f t="shared" si="45"/>
        <v>1</v>
      </c>
      <c r="T111" s="319">
        <f>ST!T113</f>
        <v>10</v>
      </c>
      <c r="U111" s="328">
        <f>ST!U113</f>
        <v>0.66666666666666663</v>
      </c>
      <c r="V111" s="240">
        <f>ST!V113</f>
        <v>0</v>
      </c>
      <c r="W111" s="227" t="str">
        <f t="shared" si="43"/>
        <v/>
      </c>
      <c r="X111" s="225" t="str">
        <f>ST!X113</f>
        <v>Z/o, Z/bo</v>
      </c>
      <c r="Y111" s="508">
        <v>20</v>
      </c>
      <c r="Z111" s="508">
        <v>1</v>
      </c>
    </row>
    <row r="112" spans="2:26" s="10" customFormat="1" ht="39" x14ac:dyDescent="0.15">
      <c r="B112" s="230">
        <f>ST!B114</f>
        <v>7</v>
      </c>
      <c r="C112" s="296" t="str">
        <f>ST!C114</f>
        <v>Diagnostyka funkcjonalna i planowanie fizjoterapii w dysfunkcjach układu ruchu w traumatologii i medycynie sportowej</v>
      </c>
      <c r="D112" s="297" t="str">
        <f>ST!D114</f>
        <v>Grupa D.</v>
      </c>
      <c r="E112" s="255">
        <f>ST!E114</f>
        <v>0</v>
      </c>
      <c r="F112" s="298">
        <f>ST!F114</f>
        <v>15</v>
      </c>
      <c r="G112" s="299">
        <f>ST!G114</f>
        <v>22</v>
      </c>
      <c r="H112" s="299">
        <f>ST!H114</f>
        <v>0</v>
      </c>
      <c r="I112" s="299">
        <f>ST!I114</f>
        <v>0</v>
      </c>
      <c r="J112" s="299">
        <f>ST!J114</f>
        <v>0</v>
      </c>
      <c r="K112" s="299">
        <f>ST!K114</f>
        <v>30</v>
      </c>
      <c r="L112" s="299">
        <f>ST!L114</f>
        <v>0</v>
      </c>
      <c r="M112" s="300">
        <f>ST!M114</f>
        <v>0</v>
      </c>
      <c r="N112" s="131">
        <f t="shared" si="41"/>
        <v>67</v>
      </c>
      <c r="O112" s="125">
        <f t="shared" si="42"/>
        <v>53</v>
      </c>
      <c r="P112" s="128">
        <f>ST!P114</f>
        <v>120</v>
      </c>
      <c r="Q112" s="129">
        <f>ST!Q114</f>
        <v>4</v>
      </c>
      <c r="R112" s="132">
        <f t="shared" si="44"/>
        <v>2.2333333333333334</v>
      </c>
      <c r="S112" s="133">
        <f t="shared" si="45"/>
        <v>1.7666666666666666</v>
      </c>
      <c r="T112" s="342">
        <f>ST!T114</f>
        <v>52</v>
      </c>
      <c r="U112" s="343">
        <f>ST!U114</f>
        <v>3.1044776119402986</v>
      </c>
      <c r="V112" s="306">
        <f>ST!V114</f>
        <v>0</v>
      </c>
      <c r="W112" s="299" t="str">
        <f t="shared" si="43"/>
        <v/>
      </c>
      <c r="X112" s="255" t="str">
        <f>ST!X114</f>
        <v>E, Z/bo, Z/o</v>
      </c>
      <c r="Y112" s="511"/>
      <c r="Z112" s="511"/>
    </row>
    <row r="113" spans="2:26" ht="39" x14ac:dyDescent="0.15">
      <c r="B113" s="220">
        <f>ST!B115</f>
        <v>7</v>
      </c>
      <c r="C113" s="295" t="str">
        <f>ST!C115</f>
        <v>Diagnostyka funkcjonalna i planowanie fizjoterapii w chorobach wewnętrznych w ginekologii i położnictwie</v>
      </c>
      <c r="D113" s="248" t="str">
        <f>ST!D115</f>
        <v>Grupa D.</v>
      </c>
      <c r="E113" s="225">
        <f>ST!E115</f>
        <v>0</v>
      </c>
      <c r="F113" s="226">
        <f>ST!F115</f>
        <v>15</v>
      </c>
      <c r="G113" s="227">
        <f>ST!G115</f>
        <v>12</v>
      </c>
      <c r="H113" s="227">
        <f>ST!H115</f>
        <v>0</v>
      </c>
      <c r="I113" s="227">
        <f>ST!I115</f>
        <v>0</v>
      </c>
      <c r="J113" s="227">
        <f>ST!J115</f>
        <v>0</v>
      </c>
      <c r="K113" s="227">
        <f>ST!K115</f>
        <v>20</v>
      </c>
      <c r="L113" s="227">
        <f>ST!L115</f>
        <v>0</v>
      </c>
      <c r="M113" s="228">
        <f>ST!M115</f>
        <v>0</v>
      </c>
      <c r="N113" s="60">
        <f t="shared" si="41"/>
        <v>47</v>
      </c>
      <c r="O113" s="37">
        <f t="shared" si="42"/>
        <v>43</v>
      </c>
      <c r="P113" s="26">
        <f>ST!P115</f>
        <v>90</v>
      </c>
      <c r="Q113" s="14">
        <f>ST!Q115</f>
        <v>3</v>
      </c>
      <c r="R113" s="109">
        <f t="shared" si="44"/>
        <v>1.5666666666666669</v>
      </c>
      <c r="S113" s="110">
        <f t="shared" si="45"/>
        <v>1.4333333333333333</v>
      </c>
      <c r="T113" s="319">
        <f>ST!T115</f>
        <v>32</v>
      </c>
      <c r="U113" s="328">
        <f>ST!U115</f>
        <v>2.0425531914893615</v>
      </c>
      <c r="V113" s="240">
        <f>ST!V115</f>
        <v>0</v>
      </c>
      <c r="W113" s="227" t="str">
        <f t="shared" si="43"/>
        <v/>
      </c>
      <c r="X113" s="225" t="str">
        <f>ST!X115</f>
        <v>Z/o, Z/bo, Z/o</v>
      </c>
      <c r="Y113" s="508"/>
      <c r="Z113" s="508"/>
    </row>
    <row r="114" spans="2:26" ht="39" x14ac:dyDescent="0.15">
      <c r="B114" s="220">
        <f>ST!B116</f>
        <v>7</v>
      </c>
      <c r="C114" s="295" t="str">
        <f>ST!C116</f>
        <v>Diagnostyka funkcjonalna i planowanie fizjoterapii w dysfunkcjach układu ruchu w neurologii i neurochirurgii</v>
      </c>
      <c r="D114" s="248" t="str">
        <f>ST!D116</f>
        <v>Grupa D.</v>
      </c>
      <c r="E114" s="225">
        <f>ST!E116</f>
        <v>0</v>
      </c>
      <c r="F114" s="226">
        <f>ST!F116</f>
        <v>15</v>
      </c>
      <c r="G114" s="227">
        <f>ST!G116</f>
        <v>15</v>
      </c>
      <c r="H114" s="227">
        <f>ST!H116</f>
        <v>0</v>
      </c>
      <c r="I114" s="227">
        <f>ST!I116</f>
        <v>0</v>
      </c>
      <c r="J114" s="227">
        <f>ST!J116</f>
        <v>0</v>
      </c>
      <c r="K114" s="227">
        <f>ST!K116</f>
        <v>20</v>
      </c>
      <c r="L114" s="227">
        <f>ST!L116</f>
        <v>0</v>
      </c>
      <c r="M114" s="228">
        <f>ST!M116</f>
        <v>0</v>
      </c>
      <c r="N114" s="60">
        <f t="shared" si="41"/>
        <v>50</v>
      </c>
      <c r="O114" s="37">
        <f t="shared" si="42"/>
        <v>40</v>
      </c>
      <c r="P114" s="26">
        <f>ST!P116</f>
        <v>90</v>
      </c>
      <c r="Q114" s="14">
        <f>ST!Q116</f>
        <v>3</v>
      </c>
      <c r="R114" s="109">
        <f t="shared" si="44"/>
        <v>1.6666666666666667</v>
      </c>
      <c r="S114" s="110">
        <f t="shared" si="45"/>
        <v>1.3333333333333333</v>
      </c>
      <c r="T114" s="319">
        <f>ST!T116</f>
        <v>35</v>
      </c>
      <c r="U114" s="328">
        <f>ST!U116</f>
        <v>2.0999999999999996</v>
      </c>
      <c r="V114" s="240">
        <f>ST!V116</f>
        <v>0</v>
      </c>
      <c r="W114" s="227" t="str">
        <f t="shared" si="43"/>
        <v/>
      </c>
      <c r="X114" s="225" t="str">
        <f>ST!X116</f>
        <v>E, Z/bo, Z/o</v>
      </c>
      <c r="Y114" s="508"/>
      <c r="Z114" s="508"/>
    </row>
    <row r="115" spans="2:26" ht="26" x14ac:dyDescent="0.15">
      <c r="B115" s="220">
        <f>ST!B117</f>
        <v>7</v>
      </c>
      <c r="C115" s="295" t="str">
        <f>ST!C117</f>
        <v>Fizjoterapia kliniczna w dysfunkcjach układu ruchu w wieku rozwojowym</v>
      </c>
      <c r="D115" s="248" t="str">
        <f>ST!D117</f>
        <v>Grupa D.</v>
      </c>
      <c r="E115" s="225">
        <f>ST!E117</f>
        <v>0</v>
      </c>
      <c r="F115" s="226">
        <f>ST!F117</f>
        <v>14</v>
      </c>
      <c r="G115" s="227">
        <f>ST!G117</f>
        <v>0</v>
      </c>
      <c r="H115" s="227">
        <f>ST!H117</f>
        <v>0</v>
      </c>
      <c r="I115" s="227">
        <f>ST!I117</f>
        <v>0</v>
      </c>
      <c r="J115" s="227">
        <f>ST!J117</f>
        <v>0</v>
      </c>
      <c r="K115" s="227">
        <f>ST!K117</f>
        <v>20</v>
      </c>
      <c r="L115" s="227">
        <f>ST!L117</f>
        <v>0</v>
      </c>
      <c r="M115" s="228">
        <f>ST!M117</f>
        <v>0</v>
      </c>
      <c r="N115" s="60">
        <f t="shared" si="41"/>
        <v>34</v>
      </c>
      <c r="O115" s="37">
        <f t="shared" si="42"/>
        <v>26</v>
      </c>
      <c r="P115" s="26">
        <f>ST!P117</f>
        <v>60</v>
      </c>
      <c r="Q115" s="14">
        <f>ST!Q117</f>
        <v>2</v>
      </c>
      <c r="R115" s="109">
        <f t="shared" si="44"/>
        <v>1.1333333333333333</v>
      </c>
      <c r="S115" s="110">
        <f t="shared" si="45"/>
        <v>0.8666666666666667</v>
      </c>
      <c r="T115" s="319">
        <f>ST!T117</f>
        <v>20</v>
      </c>
      <c r="U115" s="328">
        <f>ST!U117</f>
        <v>1.1764705882352942</v>
      </c>
      <c r="V115" s="240">
        <f>ST!V117</f>
        <v>0</v>
      </c>
      <c r="W115" s="227" t="str">
        <f t="shared" si="43"/>
        <v/>
      </c>
      <c r="X115" s="225" t="str">
        <f>ST!X117</f>
        <v>E, Z/o</v>
      </c>
      <c r="Y115" s="508"/>
      <c r="Z115" s="508"/>
    </row>
    <row r="116" spans="2:26" ht="26" x14ac:dyDescent="0.15">
      <c r="B116" s="220">
        <f>ST!B118</f>
        <v>7</v>
      </c>
      <c r="C116" s="295" t="str">
        <f>ST!C118</f>
        <v>Praktyka z fizjoterapii klinicznej, fizykoterapii i masażu</v>
      </c>
      <c r="D116" s="248" t="str">
        <f>ST!D118</f>
        <v>Grupa F.</v>
      </c>
      <c r="E116" s="225">
        <f>ST!E118</f>
        <v>0</v>
      </c>
      <c r="F116" s="226">
        <f>ST!F118</f>
        <v>0</v>
      </c>
      <c r="G116" s="227">
        <f>ST!G118</f>
        <v>0</v>
      </c>
      <c r="H116" s="227">
        <f>ST!H118</f>
        <v>0</v>
      </c>
      <c r="I116" s="227">
        <f>ST!I118</f>
        <v>0</v>
      </c>
      <c r="J116" s="227">
        <f>ST!J118</f>
        <v>0</v>
      </c>
      <c r="K116" s="227">
        <f>ST!K118</f>
        <v>0</v>
      </c>
      <c r="L116" s="227">
        <f>ST!L118</f>
        <v>0</v>
      </c>
      <c r="M116" s="228">
        <f>ST!M118</f>
        <v>100</v>
      </c>
      <c r="N116" s="60">
        <f t="shared" si="41"/>
        <v>100</v>
      </c>
      <c r="O116" s="37">
        <f t="shared" si="42"/>
        <v>20</v>
      </c>
      <c r="P116" s="26">
        <f>ST!P118</f>
        <v>120</v>
      </c>
      <c r="Q116" s="14">
        <f>ST!Q118</f>
        <v>4</v>
      </c>
      <c r="R116" s="109">
        <f t="shared" si="44"/>
        <v>3.3333333333333335</v>
      </c>
      <c r="S116" s="110">
        <f t="shared" si="45"/>
        <v>0.66666666666666663</v>
      </c>
      <c r="T116" s="319">
        <f>ST!T118</f>
        <v>100</v>
      </c>
      <c r="U116" s="328">
        <f>ST!U118</f>
        <v>4</v>
      </c>
      <c r="V116" s="240">
        <f>ST!V118</f>
        <v>0</v>
      </c>
      <c r="W116" s="227" t="str">
        <f t="shared" si="43"/>
        <v/>
      </c>
      <c r="X116" s="225" t="str">
        <f>ST!X118</f>
        <v>Z/o</v>
      </c>
      <c r="Y116" s="508"/>
      <c r="Z116" s="508"/>
    </row>
    <row r="117" spans="2:26" ht="26" x14ac:dyDescent="0.15">
      <c r="B117" s="220">
        <f>ST!B119</f>
        <v>7</v>
      </c>
      <c r="C117" s="295" t="str">
        <f>ST!C119</f>
        <v>Fizjoterapia w chorobach wewnętrznych w onkologii i medycynie paliatywnej</v>
      </c>
      <c r="D117" s="248" t="str">
        <f>ST!D119</f>
        <v>Grupa D.</v>
      </c>
      <c r="E117" s="225">
        <f>ST!E119</f>
        <v>0</v>
      </c>
      <c r="F117" s="226">
        <f>ST!F119</f>
        <v>14</v>
      </c>
      <c r="G117" s="227">
        <f>ST!G119</f>
        <v>0</v>
      </c>
      <c r="H117" s="227">
        <f>ST!H119</f>
        <v>0</v>
      </c>
      <c r="I117" s="227">
        <f>ST!I119</f>
        <v>0</v>
      </c>
      <c r="J117" s="227">
        <f>ST!J119</f>
        <v>0</v>
      </c>
      <c r="K117" s="227">
        <f>ST!K119</f>
        <v>20</v>
      </c>
      <c r="L117" s="227">
        <f>ST!L119</f>
        <v>0</v>
      </c>
      <c r="M117" s="228">
        <f>ST!M119</f>
        <v>0</v>
      </c>
      <c r="N117" s="60">
        <f t="shared" si="41"/>
        <v>34</v>
      </c>
      <c r="O117" s="37">
        <f t="shared" si="42"/>
        <v>26</v>
      </c>
      <c r="P117" s="26">
        <f>ST!P119</f>
        <v>60</v>
      </c>
      <c r="Q117" s="14">
        <f>ST!Q119</f>
        <v>2</v>
      </c>
      <c r="R117" s="109">
        <f t="shared" si="44"/>
        <v>1.1333333333333333</v>
      </c>
      <c r="S117" s="110">
        <f t="shared" si="45"/>
        <v>0.8666666666666667</v>
      </c>
      <c r="T117" s="319">
        <f>ST!T119</f>
        <v>20</v>
      </c>
      <c r="U117" s="328">
        <f>ST!U119</f>
        <v>1.1764705882352942</v>
      </c>
      <c r="V117" s="240">
        <f>ST!V119</f>
        <v>0</v>
      </c>
      <c r="W117" s="227" t="str">
        <f t="shared" si="43"/>
        <v/>
      </c>
      <c r="X117" s="225" t="str">
        <f>ST!X119</f>
        <v>E, Z/o</v>
      </c>
      <c r="Y117" s="508"/>
      <c r="Z117" s="508"/>
    </row>
    <row r="118" spans="2:26" ht="39" x14ac:dyDescent="0.15">
      <c r="B118" s="220">
        <f>ST!B120</f>
        <v>7</v>
      </c>
      <c r="C118" s="295" t="str">
        <f>ST!C120</f>
        <v>Elementy Tai Chi w psychoprofilaktyce fizjoterapeutycznej / Elements of Tai Chi in physiotherapeutic psychoprophylaxis (DW)</v>
      </c>
      <c r="D118" s="248" t="str">
        <f>ST!D120</f>
        <v>Grupa H.</v>
      </c>
      <c r="E118" s="225">
        <f>ST!E120</f>
        <v>0</v>
      </c>
      <c r="F118" s="226">
        <f>ST!F120</f>
        <v>0</v>
      </c>
      <c r="G118" s="227">
        <f>ST!G120</f>
        <v>16</v>
      </c>
      <c r="H118" s="227">
        <f>ST!H120</f>
        <v>0</v>
      </c>
      <c r="I118" s="227">
        <f>ST!I120</f>
        <v>8</v>
      </c>
      <c r="J118" s="227">
        <f>ST!J120</f>
        <v>0</v>
      </c>
      <c r="K118" s="227">
        <f>ST!K120</f>
        <v>0</v>
      </c>
      <c r="L118" s="227">
        <f>ST!L120</f>
        <v>0</v>
      </c>
      <c r="M118" s="228">
        <f>ST!M120</f>
        <v>0</v>
      </c>
      <c r="N118" s="60">
        <f t="shared" si="41"/>
        <v>24</v>
      </c>
      <c r="O118" s="37">
        <f t="shared" si="42"/>
        <v>36</v>
      </c>
      <c r="P118" s="26">
        <f>ST!P120</f>
        <v>60</v>
      </c>
      <c r="Q118" s="14">
        <f>ST!Q120</f>
        <v>2</v>
      </c>
      <c r="R118" s="109">
        <f t="shared" si="44"/>
        <v>0.8</v>
      </c>
      <c r="S118" s="110">
        <f t="shared" si="45"/>
        <v>1.2</v>
      </c>
      <c r="T118" s="319">
        <f>ST!T120</f>
        <v>24</v>
      </c>
      <c r="U118" s="328">
        <f>ST!U120</f>
        <v>2</v>
      </c>
      <c r="V118" s="240" t="str">
        <f>ST!V120</f>
        <v>DW</v>
      </c>
      <c r="W118" s="227">
        <f t="shared" si="43"/>
        <v>2</v>
      </c>
      <c r="X118" s="225" t="str">
        <f>ST!X120</f>
        <v>Z/bo, Z/o</v>
      </c>
      <c r="Y118" s="508"/>
      <c r="Z118" s="508"/>
    </row>
    <row r="119" spans="2:26" ht="27" thickBot="1" x14ac:dyDescent="0.2">
      <c r="B119" s="232">
        <f>ST!B121</f>
        <v>7</v>
      </c>
      <c r="C119" s="301" t="str">
        <f>ST!C121</f>
        <v>Kliniczne podstawy fizjoterapii w kardiologii i kardiochirurgii</v>
      </c>
      <c r="D119" s="284" t="str">
        <f>ST!D121</f>
        <v>Grupa D.</v>
      </c>
      <c r="E119" s="234">
        <f>ST!E121</f>
        <v>0</v>
      </c>
      <c r="F119" s="302">
        <f>ST!F121</f>
        <v>34</v>
      </c>
      <c r="G119" s="303">
        <f>ST!G121</f>
        <v>0</v>
      </c>
      <c r="H119" s="303">
        <f>ST!H121</f>
        <v>0</v>
      </c>
      <c r="I119" s="303">
        <f>ST!I121</f>
        <v>0</v>
      </c>
      <c r="J119" s="303">
        <f>ST!J121</f>
        <v>0</v>
      </c>
      <c r="K119" s="303">
        <f>ST!K121</f>
        <v>0</v>
      </c>
      <c r="L119" s="303">
        <f>ST!L121</f>
        <v>0</v>
      </c>
      <c r="M119" s="304">
        <f>ST!M121</f>
        <v>0</v>
      </c>
      <c r="N119" s="201">
        <f t="shared" si="41"/>
        <v>34</v>
      </c>
      <c r="O119" s="199">
        <f t="shared" si="42"/>
        <v>26</v>
      </c>
      <c r="P119" s="192">
        <f>ST!P121</f>
        <v>60</v>
      </c>
      <c r="Q119" s="53">
        <f>ST!Q121</f>
        <v>2</v>
      </c>
      <c r="R119" s="194">
        <f>N119/P119*Q119</f>
        <v>1.1333333333333333</v>
      </c>
      <c r="S119" s="195">
        <f>O119/P119*Q119</f>
        <v>0.8666666666666667</v>
      </c>
      <c r="T119" s="344" t="str">
        <f>ST!T121</f>
        <v/>
      </c>
      <c r="U119" s="345" t="str">
        <f>ST!U121</f>
        <v/>
      </c>
      <c r="V119" s="307">
        <f>ST!V121</f>
        <v>0</v>
      </c>
      <c r="W119" s="303" t="str">
        <f t="shared" si="43"/>
        <v/>
      </c>
      <c r="X119" s="234" t="str">
        <f>ST!X121</f>
        <v>Z/o</v>
      </c>
      <c r="Y119" s="508">
        <v>34</v>
      </c>
      <c r="Z119" s="508">
        <v>2</v>
      </c>
    </row>
    <row r="120" spans="2:26" ht="15.75" customHeight="1" thickBot="1" x14ac:dyDescent="0.25">
      <c r="B120"/>
      <c r="D120" s="311">
        <v>0</v>
      </c>
      <c r="F120" s="155">
        <f>SUM(F108:F119)</f>
        <v>191</v>
      </c>
      <c r="G120" s="156">
        <f>SUM(G108:G119)</f>
        <v>95</v>
      </c>
      <c r="H120" s="156">
        <f>SUM(H108:H119)</f>
        <v>0</v>
      </c>
      <c r="I120" s="156">
        <f>SUM(I108:I119)</f>
        <v>8</v>
      </c>
      <c r="J120" s="156">
        <f t="shared" ref="J120:K120" si="46">SUM(J108:J119)</f>
        <v>0</v>
      </c>
      <c r="K120" s="156">
        <f t="shared" si="46"/>
        <v>120</v>
      </c>
      <c r="L120" s="156">
        <f t="shared" ref="L120:S120" si="47">SUM(L108:L119)</f>
        <v>0</v>
      </c>
      <c r="M120" s="156">
        <f t="shared" si="47"/>
        <v>100</v>
      </c>
      <c r="N120" s="156">
        <f t="shared" si="47"/>
        <v>514</v>
      </c>
      <c r="O120" s="156">
        <f t="shared" si="47"/>
        <v>386</v>
      </c>
      <c r="P120" s="157">
        <f t="shared" si="47"/>
        <v>900</v>
      </c>
      <c r="Q120" s="158">
        <f t="shared" si="47"/>
        <v>30</v>
      </c>
      <c r="R120" s="159">
        <f t="shared" si="47"/>
        <v>17.133333333333333</v>
      </c>
      <c r="S120" s="160">
        <f t="shared" si="47"/>
        <v>12.866666666666667</v>
      </c>
      <c r="T120" s="159">
        <f>SUM(T106:T119)</f>
        <v>323</v>
      </c>
      <c r="U120" s="159">
        <f>SUM(U108:U119)</f>
        <v>18.104873940684563</v>
      </c>
      <c r="V120" s="161">
        <f>COUNTA(V108:V119)</f>
        <v>12</v>
      </c>
      <c r="W120" s="161">
        <f>SUM(W108:W119)</f>
        <v>2</v>
      </c>
      <c r="X120" s="161">
        <f>SUM(X108:X119)</f>
        <v>0</v>
      </c>
      <c r="Y120" s="528">
        <f>SUM(Y108:Y119)</f>
        <v>78</v>
      </c>
      <c r="Z120" s="528">
        <f>SUM(Z108:Z119)</f>
        <v>4</v>
      </c>
    </row>
    <row r="121" spans="2:26" ht="15" customHeight="1" thickBot="1" x14ac:dyDescent="0.2">
      <c r="D121" s="311">
        <v>0</v>
      </c>
      <c r="F121" s="5"/>
      <c r="G121" s="5"/>
      <c r="H121" s="5"/>
      <c r="I121" s="5"/>
      <c r="J121" s="5"/>
      <c r="K121" s="5"/>
      <c r="L121" s="5"/>
      <c r="M121" s="6"/>
      <c r="N121" s="6"/>
      <c r="O121" s="6"/>
      <c r="P121" s="6"/>
      <c r="R121" s="559">
        <f>SUM(R120:S120)</f>
        <v>30</v>
      </c>
      <c r="S121" s="560"/>
      <c r="T121" s="12"/>
      <c r="U121" s="63"/>
      <c r="V121" s="6"/>
      <c r="W121" s="6"/>
    </row>
    <row r="122" spans="2:26" ht="15" customHeight="1" thickBot="1" x14ac:dyDescent="0.2">
      <c r="D122" s="312">
        <v>0</v>
      </c>
      <c r="F122" s="5"/>
      <c r="G122" s="5"/>
      <c r="H122" s="5"/>
      <c r="I122" s="5"/>
      <c r="J122" s="5"/>
      <c r="K122" s="5"/>
      <c r="L122" s="5"/>
      <c r="M122" s="6"/>
      <c r="N122" s="6"/>
      <c r="O122" s="6"/>
      <c r="P122" s="6"/>
      <c r="R122" s="12"/>
      <c r="S122" s="12"/>
      <c r="T122" s="12"/>
      <c r="U122" s="63"/>
      <c r="V122" s="6"/>
      <c r="W122" s="6"/>
    </row>
    <row r="123" spans="2:26" ht="26" x14ac:dyDescent="0.15">
      <c r="B123" s="213">
        <f>ST!B125</f>
        <v>8</v>
      </c>
      <c r="C123" s="291" t="str">
        <f>ST!C125</f>
        <v>Fizjoterapia w chorobach wewnętrznych w geriatrii i psychiatrii</v>
      </c>
      <c r="D123" s="243" t="str">
        <f>ST!D125</f>
        <v>Grupa D.</v>
      </c>
      <c r="E123" s="244">
        <f>ST!E125</f>
        <v>0</v>
      </c>
      <c r="F123" s="292">
        <f>ST!F125</f>
        <v>20</v>
      </c>
      <c r="G123" s="293">
        <f>ST!G125</f>
        <v>0</v>
      </c>
      <c r="H123" s="293">
        <f>ST!H125</f>
        <v>0</v>
      </c>
      <c r="I123" s="293">
        <f>ST!I125</f>
        <v>0</v>
      </c>
      <c r="J123" s="293">
        <f>ST!J125</f>
        <v>0</v>
      </c>
      <c r="K123" s="293">
        <f>ST!K125</f>
        <v>30</v>
      </c>
      <c r="L123" s="293">
        <f>ST!L125</f>
        <v>0</v>
      </c>
      <c r="M123" s="294">
        <f>ST!M125</f>
        <v>0</v>
      </c>
      <c r="N123" s="27">
        <f t="shared" ref="N123:N132" si="48">SUM(F123:M123)</f>
        <v>50</v>
      </c>
      <c r="O123" s="17">
        <f t="shared" ref="O123:O132" si="49">P123-N123</f>
        <v>40</v>
      </c>
      <c r="P123" s="30">
        <f>ST!P125</f>
        <v>90</v>
      </c>
      <c r="Q123" s="43">
        <f>ST!Q125</f>
        <v>3</v>
      </c>
      <c r="R123" s="121">
        <f>N123/P123*Q123</f>
        <v>1.6666666666666667</v>
      </c>
      <c r="S123" s="122">
        <f>O123/P123*Q123</f>
        <v>1.3333333333333333</v>
      </c>
      <c r="T123" s="340">
        <f>ST!T125</f>
        <v>30</v>
      </c>
      <c r="U123" s="341">
        <f>ST!U125</f>
        <v>1.7999999999999998</v>
      </c>
      <c r="V123" s="305">
        <f>ST!V125</f>
        <v>0</v>
      </c>
      <c r="W123" s="293" t="str">
        <f t="shared" ref="W123:W132" si="50">IF(V123="DW",Q123,"")</f>
        <v/>
      </c>
      <c r="X123" s="517" t="str">
        <f>ST!X125</f>
        <v>E, Z/o</v>
      </c>
      <c r="Y123" s="142">
        <v>20</v>
      </c>
      <c r="Z123" s="3">
        <v>1</v>
      </c>
    </row>
    <row r="124" spans="2:26" ht="26" x14ac:dyDescent="0.15">
      <c r="B124" s="226">
        <f>ST!B126</f>
        <v>8</v>
      </c>
      <c r="C124" s="273" t="str">
        <f>ST!C126</f>
        <v>Fizjoterapia kliniczna w dysfunkcjach układu ruchu w reumatologii</v>
      </c>
      <c r="D124" s="248" t="str">
        <f>ST!D126</f>
        <v>Grupa D.</v>
      </c>
      <c r="E124" s="222">
        <f>ST!E126</f>
        <v>0</v>
      </c>
      <c r="F124" s="220">
        <f>ST!F126</f>
        <v>15</v>
      </c>
      <c r="G124" s="223">
        <f>ST!G126</f>
        <v>0</v>
      </c>
      <c r="H124" s="223">
        <f>ST!H126</f>
        <v>0</v>
      </c>
      <c r="I124" s="223">
        <f>ST!I126</f>
        <v>0</v>
      </c>
      <c r="J124" s="223">
        <f>ST!J126</f>
        <v>0</v>
      </c>
      <c r="K124" s="223">
        <f>ST!K126</f>
        <v>25</v>
      </c>
      <c r="L124" s="223">
        <f>ST!L126</f>
        <v>0</v>
      </c>
      <c r="M124" s="224">
        <f>ST!M126</f>
        <v>0</v>
      </c>
      <c r="N124" s="25">
        <f t="shared" si="48"/>
        <v>40</v>
      </c>
      <c r="O124" s="4">
        <f t="shared" si="49"/>
        <v>20</v>
      </c>
      <c r="P124" s="24">
        <f>ST!P126</f>
        <v>60</v>
      </c>
      <c r="Q124" s="7">
        <f>ST!Q126</f>
        <v>2</v>
      </c>
      <c r="R124" s="117">
        <f t="shared" ref="R124:R128" si="51">N124/P124*Q124</f>
        <v>1.3333333333333333</v>
      </c>
      <c r="S124" s="118">
        <f t="shared" ref="S124:S128" si="52">O124/P124*Q124</f>
        <v>0.66666666666666663</v>
      </c>
      <c r="T124" s="279">
        <f>ST!T126</f>
        <v>25</v>
      </c>
      <c r="U124" s="329">
        <f>ST!U126</f>
        <v>1.25</v>
      </c>
      <c r="V124" s="239">
        <f>ST!V126</f>
        <v>0</v>
      </c>
      <c r="W124" s="223" t="str">
        <f t="shared" si="50"/>
        <v/>
      </c>
      <c r="X124" s="222" t="str">
        <f>ST!X126</f>
        <v>E, Z/o</v>
      </c>
      <c r="Y124" s="24">
        <v>15</v>
      </c>
      <c r="Z124" s="3">
        <v>0.5</v>
      </c>
    </row>
    <row r="125" spans="2:26" ht="26" x14ac:dyDescent="0.15">
      <c r="B125" s="220">
        <f>ST!B127</f>
        <v>8</v>
      </c>
      <c r="C125" s="295" t="str">
        <f>ST!C127</f>
        <v>Diagnostyka funkcjonalna i planowanie fizjoterapii w wieku rozwojowym</v>
      </c>
      <c r="D125" s="248" t="str">
        <f>ST!D127</f>
        <v>Grupa D.</v>
      </c>
      <c r="E125" s="225">
        <f>ST!E127</f>
        <v>0</v>
      </c>
      <c r="F125" s="226">
        <f>ST!F127</f>
        <v>10</v>
      </c>
      <c r="G125" s="227">
        <f>ST!G127</f>
        <v>15</v>
      </c>
      <c r="H125" s="227">
        <f>ST!H127</f>
        <v>0</v>
      </c>
      <c r="I125" s="227">
        <f>ST!I127</f>
        <v>0</v>
      </c>
      <c r="J125" s="227">
        <f>ST!J127</f>
        <v>0</v>
      </c>
      <c r="K125" s="227">
        <f>ST!K127</f>
        <v>25</v>
      </c>
      <c r="L125" s="227">
        <f>ST!L127</f>
        <v>0</v>
      </c>
      <c r="M125" s="228">
        <f>ST!M127</f>
        <v>0</v>
      </c>
      <c r="N125" s="60">
        <f t="shared" si="48"/>
        <v>50</v>
      </c>
      <c r="O125" s="37">
        <f t="shared" si="49"/>
        <v>40</v>
      </c>
      <c r="P125" s="26">
        <f>ST!P127</f>
        <v>90</v>
      </c>
      <c r="Q125" s="14">
        <f>ST!Q127</f>
        <v>3</v>
      </c>
      <c r="R125" s="109">
        <f t="shared" si="51"/>
        <v>1.6666666666666667</v>
      </c>
      <c r="S125" s="110">
        <f t="shared" si="52"/>
        <v>1.3333333333333333</v>
      </c>
      <c r="T125" s="319">
        <f>ST!T127</f>
        <v>40</v>
      </c>
      <c r="U125" s="328">
        <f>ST!U127</f>
        <v>2.4000000000000004</v>
      </c>
      <c r="V125" s="240">
        <f>ST!V127</f>
        <v>0</v>
      </c>
      <c r="W125" s="227" t="str">
        <f t="shared" si="50"/>
        <v/>
      </c>
      <c r="X125" s="225" t="str">
        <f>ST!X127</f>
        <v>E, Z/bo, Z/o</v>
      </c>
      <c r="Y125" s="26">
        <v>10</v>
      </c>
      <c r="Z125" s="3">
        <v>0.8</v>
      </c>
    </row>
    <row r="126" spans="2:26" ht="26" x14ac:dyDescent="0.15">
      <c r="B126" s="220">
        <f>ST!B128</f>
        <v>8</v>
      </c>
      <c r="C126" s="295" t="str">
        <f>ST!C128</f>
        <v>Adaptowana aktywność fizyczna i sport osób niepełnosprawnych</v>
      </c>
      <c r="D126" s="248" t="str">
        <f>ST!D128</f>
        <v>Grupa C.</v>
      </c>
      <c r="E126" s="225">
        <f>ST!E128</f>
        <v>0</v>
      </c>
      <c r="F126" s="226">
        <f>ST!F128</f>
        <v>10</v>
      </c>
      <c r="G126" s="227">
        <f>ST!G128</f>
        <v>0</v>
      </c>
      <c r="H126" s="227">
        <f>ST!H128</f>
        <v>0</v>
      </c>
      <c r="I126" s="227">
        <f>ST!I128</f>
        <v>0</v>
      </c>
      <c r="J126" s="227">
        <f>ST!J128</f>
        <v>0</v>
      </c>
      <c r="K126" s="227">
        <f>ST!K128</f>
        <v>10</v>
      </c>
      <c r="L126" s="227">
        <f>ST!L128</f>
        <v>0</v>
      </c>
      <c r="M126" s="228">
        <f>ST!M128</f>
        <v>0</v>
      </c>
      <c r="N126" s="60">
        <f t="shared" si="48"/>
        <v>20</v>
      </c>
      <c r="O126" s="37">
        <f t="shared" si="49"/>
        <v>10</v>
      </c>
      <c r="P126" s="26">
        <f>ST!P128</f>
        <v>30</v>
      </c>
      <c r="Q126" s="14">
        <f>ST!Q128</f>
        <v>1</v>
      </c>
      <c r="R126" s="109">
        <f t="shared" si="51"/>
        <v>0.66666666666666663</v>
      </c>
      <c r="S126" s="110">
        <f t="shared" si="52"/>
        <v>0.33333333333333331</v>
      </c>
      <c r="T126" s="319">
        <f>ST!T128</f>
        <v>10</v>
      </c>
      <c r="U126" s="328">
        <f>ST!U128</f>
        <v>0.5</v>
      </c>
      <c r="V126" s="240">
        <f>ST!V128</f>
        <v>0</v>
      </c>
      <c r="W126" s="227" t="str">
        <f t="shared" si="50"/>
        <v/>
      </c>
      <c r="X126" s="225" t="str">
        <f>ST!X128</f>
        <v>Z/o, Z/bo</v>
      </c>
      <c r="Y126" s="26"/>
      <c r="Z126" s="3"/>
    </row>
    <row r="127" spans="2:26" s="358" customFormat="1" ht="13" x14ac:dyDescent="0.15">
      <c r="B127" s="432">
        <f>ST!B129</f>
        <v>8</v>
      </c>
      <c r="C127" s="433" t="str">
        <f>ST!C129</f>
        <v>Metodologia badań naukowych i statystyka</v>
      </c>
      <c r="D127" s="434" t="str">
        <f>ST!D129</f>
        <v>Grupa E.</v>
      </c>
      <c r="E127" s="435">
        <f>ST!E129</f>
        <v>0</v>
      </c>
      <c r="F127" s="436">
        <f>ST!F129</f>
        <v>0</v>
      </c>
      <c r="G127" s="437">
        <f>ST!G129</f>
        <v>20</v>
      </c>
      <c r="H127" s="437">
        <f>ST!H129</f>
        <v>0</v>
      </c>
      <c r="I127" s="437">
        <f>ST!I129</f>
        <v>0</v>
      </c>
      <c r="J127" s="437">
        <f>ST!J129</f>
        <v>0</v>
      </c>
      <c r="K127" s="437">
        <f>ST!K129</f>
        <v>0</v>
      </c>
      <c r="L127" s="437">
        <f>ST!L129</f>
        <v>0</v>
      </c>
      <c r="M127" s="438">
        <f>ST!M129</f>
        <v>0</v>
      </c>
      <c r="N127" s="439">
        <f t="shared" si="48"/>
        <v>20</v>
      </c>
      <c r="O127" s="356">
        <f t="shared" si="49"/>
        <v>70</v>
      </c>
      <c r="P127" s="440">
        <f>ST!P129</f>
        <v>90</v>
      </c>
      <c r="Q127" s="441">
        <f>ST!Q129</f>
        <v>3</v>
      </c>
      <c r="R127" s="442">
        <f t="shared" si="51"/>
        <v>0.66666666666666663</v>
      </c>
      <c r="S127" s="443">
        <f t="shared" si="52"/>
        <v>2.3333333333333335</v>
      </c>
      <c r="T127" s="444">
        <f>ST!T129</f>
        <v>20</v>
      </c>
      <c r="U127" s="445">
        <f>ST!U129</f>
        <v>3</v>
      </c>
      <c r="V127" s="446">
        <f>ST!V129</f>
        <v>0</v>
      </c>
      <c r="W127" s="437" t="str">
        <f t="shared" si="50"/>
        <v/>
      </c>
      <c r="X127" s="435" t="str">
        <f>ST!X129</f>
        <v xml:space="preserve"> Z/o</v>
      </c>
      <c r="Y127" s="128"/>
      <c r="Z127" s="515"/>
    </row>
    <row r="128" spans="2:26" ht="26" x14ac:dyDescent="0.15">
      <c r="B128" s="220">
        <f>ST!B130</f>
        <v>8</v>
      </c>
      <c r="C128" s="295" t="str">
        <f>ST!C130</f>
        <v>Seminarium magisterskie - przygotowanie pracy dyplomowej</v>
      </c>
      <c r="D128" s="248" t="str">
        <f>ST!D130</f>
        <v>Grupa E.</v>
      </c>
      <c r="E128" s="225">
        <f>ST!E130</f>
        <v>0</v>
      </c>
      <c r="F128" s="226">
        <f>ST!F130</f>
        <v>0</v>
      </c>
      <c r="G128" s="227">
        <f>ST!G130</f>
        <v>0</v>
      </c>
      <c r="H128" s="227">
        <f>ST!H130</f>
        <v>0</v>
      </c>
      <c r="I128" s="227">
        <f>ST!I130</f>
        <v>0</v>
      </c>
      <c r="J128" s="227">
        <f>ST!J130</f>
        <v>15</v>
      </c>
      <c r="K128" s="227">
        <f>ST!K130</f>
        <v>0</v>
      </c>
      <c r="L128" s="227">
        <f>ST!L130</f>
        <v>0</v>
      </c>
      <c r="M128" s="228">
        <f>ST!M130</f>
        <v>0</v>
      </c>
      <c r="N128" s="60">
        <f t="shared" si="48"/>
        <v>15</v>
      </c>
      <c r="O128" s="37">
        <f t="shared" si="49"/>
        <v>165</v>
      </c>
      <c r="P128" s="26">
        <f>ST!P130</f>
        <v>180</v>
      </c>
      <c r="Q128" s="14">
        <f>ST!Q130</f>
        <v>6</v>
      </c>
      <c r="R128" s="109">
        <f t="shared" si="51"/>
        <v>0.5</v>
      </c>
      <c r="S128" s="110">
        <f t="shared" si="52"/>
        <v>5.5</v>
      </c>
      <c r="T128" s="319">
        <f>ST!T130</f>
        <v>15</v>
      </c>
      <c r="U128" s="328">
        <f>ST!U130</f>
        <v>6</v>
      </c>
      <c r="V128" s="240">
        <f>ST!V130</f>
        <v>0</v>
      </c>
      <c r="W128" s="227" t="str">
        <f t="shared" si="50"/>
        <v/>
      </c>
      <c r="X128" s="225" t="str">
        <f>ST!X130</f>
        <v>Z/o</v>
      </c>
      <c r="Y128" s="26"/>
      <c r="Z128" s="3"/>
    </row>
    <row r="129" spans="2:26" ht="13" x14ac:dyDescent="0.15">
      <c r="B129" s="220">
        <f>ST!B131</f>
        <v>8</v>
      </c>
      <c r="C129" s="295" t="str">
        <f>ST!C131</f>
        <v>Wakacyjna praktyka profilowana - wybieralna</v>
      </c>
      <c r="D129" s="248" t="str">
        <f>ST!D131</f>
        <v>Grupa F.</v>
      </c>
      <c r="E129" s="225">
        <f>ST!E131</f>
        <v>0</v>
      </c>
      <c r="F129" s="226">
        <f>ST!F131</f>
        <v>0</v>
      </c>
      <c r="G129" s="227">
        <f>ST!G131</f>
        <v>0</v>
      </c>
      <c r="H129" s="227">
        <f>ST!H131</f>
        <v>0</v>
      </c>
      <c r="I129" s="227">
        <f>ST!I131</f>
        <v>0</v>
      </c>
      <c r="J129" s="227">
        <f>ST!J131</f>
        <v>0</v>
      </c>
      <c r="K129" s="227">
        <f>ST!K131</f>
        <v>0</v>
      </c>
      <c r="L129" s="227">
        <f>ST!L131</f>
        <v>0</v>
      </c>
      <c r="M129" s="228">
        <f>ST!M131</f>
        <v>200</v>
      </c>
      <c r="N129" s="60">
        <f t="shared" si="48"/>
        <v>200</v>
      </c>
      <c r="O129" s="37">
        <f t="shared" si="49"/>
        <v>10</v>
      </c>
      <c r="P129" s="26">
        <f>ST!P131</f>
        <v>210</v>
      </c>
      <c r="Q129" s="14">
        <f>ST!Q131</f>
        <v>7</v>
      </c>
      <c r="R129" s="109">
        <f>N129/P129*Q129</f>
        <v>6.6666666666666661</v>
      </c>
      <c r="S129" s="110">
        <f>O129/P129*Q129</f>
        <v>0.33333333333333331</v>
      </c>
      <c r="T129" s="319">
        <f>ST!T131</f>
        <v>200</v>
      </c>
      <c r="U129" s="328">
        <f>ST!U131</f>
        <v>7</v>
      </c>
      <c r="V129" s="240">
        <f>ST!V131</f>
        <v>0</v>
      </c>
      <c r="W129" s="227" t="str">
        <f t="shared" si="50"/>
        <v/>
      </c>
      <c r="X129" s="225" t="str">
        <f>ST!X131</f>
        <v>Z/o</v>
      </c>
      <c r="Y129" s="26"/>
      <c r="Z129" s="3"/>
    </row>
    <row r="130" spans="2:26" ht="39" x14ac:dyDescent="0.15">
      <c r="B130" s="220">
        <f>ST!B132</f>
        <v>8</v>
      </c>
      <c r="C130" s="295" t="str">
        <f>ST!C132</f>
        <v>Diagnostyka i planowanie fizjoterapii w chorobach wewnętrznych w onkologii i medycynie paliatywnej</v>
      </c>
      <c r="D130" s="248" t="str">
        <f>ST!D132</f>
        <v>Grupa D.</v>
      </c>
      <c r="E130" s="225">
        <f>ST!E132</f>
        <v>0</v>
      </c>
      <c r="F130" s="226">
        <f>ST!F132</f>
        <v>10</v>
      </c>
      <c r="G130" s="227">
        <f>ST!G132</f>
        <v>10</v>
      </c>
      <c r="H130" s="227">
        <f>ST!H132</f>
        <v>0</v>
      </c>
      <c r="I130" s="227">
        <f>ST!I132</f>
        <v>0</v>
      </c>
      <c r="J130" s="227">
        <f>ST!J132</f>
        <v>0</v>
      </c>
      <c r="K130" s="227">
        <f>ST!K132</f>
        <v>20</v>
      </c>
      <c r="L130" s="227">
        <f>ST!L132</f>
        <v>0</v>
      </c>
      <c r="M130" s="228">
        <f>ST!M132</f>
        <v>0</v>
      </c>
      <c r="N130" s="60">
        <f t="shared" si="48"/>
        <v>40</v>
      </c>
      <c r="O130" s="37">
        <f t="shared" si="49"/>
        <v>20</v>
      </c>
      <c r="P130" s="26">
        <f>ST!P132</f>
        <v>60</v>
      </c>
      <c r="Q130" s="14">
        <f>ST!Q132</f>
        <v>2</v>
      </c>
      <c r="R130" s="109">
        <f t="shared" ref="R130:R131" si="53">N130/P130*Q130</f>
        <v>1.3333333333333333</v>
      </c>
      <c r="S130" s="110">
        <f t="shared" ref="S130:S131" si="54">O130/P130*Q130</f>
        <v>0.66666666666666663</v>
      </c>
      <c r="T130" s="319">
        <f>ST!T132</f>
        <v>30</v>
      </c>
      <c r="U130" s="328">
        <f>ST!U132</f>
        <v>1.5</v>
      </c>
      <c r="V130" s="240">
        <f>ST!V132</f>
        <v>0</v>
      </c>
      <c r="W130" s="227" t="str">
        <f t="shared" si="50"/>
        <v/>
      </c>
      <c r="X130" s="225" t="str">
        <f>ST!X132</f>
        <v>Z/o, Z/bo, Z/o</v>
      </c>
      <c r="Y130" s="26">
        <v>10</v>
      </c>
      <c r="Z130" s="3">
        <v>0.5</v>
      </c>
    </row>
    <row r="131" spans="2:26" ht="26" x14ac:dyDescent="0.15">
      <c r="B131" s="220">
        <f>ST!B133</f>
        <v>8</v>
      </c>
      <c r="C131" s="295" t="str">
        <f>ST!C133</f>
        <v>Fizjoterapia w chorobach wewnętrznych w kardiologii i kardiochirurgii</v>
      </c>
      <c r="D131" s="248" t="str">
        <f>ST!D133</f>
        <v>Grupa D.</v>
      </c>
      <c r="E131" s="225">
        <f>ST!E133</f>
        <v>0</v>
      </c>
      <c r="F131" s="226">
        <f>ST!F133</f>
        <v>14</v>
      </c>
      <c r="G131" s="227">
        <f>ST!G133</f>
        <v>0</v>
      </c>
      <c r="H131" s="227">
        <f>ST!H133</f>
        <v>0</v>
      </c>
      <c r="I131" s="227">
        <f>ST!I133</f>
        <v>0</v>
      </c>
      <c r="J131" s="227">
        <f>ST!J133</f>
        <v>0</v>
      </c>
      <c r="K131" s="227">
        <f>ST!K133</f>
        <v>20</v>
      </c>
      <c r="L131" s="227">
        <f>ST!L133</f>
        <v>0</v>
      </c>
      <c r="M131" s="228">
        <f>ST!M133</f>
        <v>0</v>
      </c>
      <c r="N131" s="60">
        <f t="shared" si="48"/>
        <v>34</v>
      </c>
      <c r="O131" s="37">
        <f t="shared" si="49"/>
        <v>26</v>
      </c>
      <c r="P131" s="26">
        <f>ST!P133</f>
        <v>60</v>
      </c>
      <c r="Q131" s="14">
        <f>ST!Q133</f>
        <v>2</v>
      </c>
      <c r="R131" s="109">
        <f t="shared" si="53"/>
        <v>1.1333333333333333</v>
      </c>
      <c r="S131" s="110">
        <f t="shared" si="54"/>
        <v>0.8666666666666667</v>
      </c>
      <c r="T131" s="319">
        <f>ST!T133</f>
        <v>20</v>
      </c>
      <c r="U131" s="328">
        <f>ST!U133</f>
        <v>1.1764705882352942</v>
      </c>
      <c r="V131" s="240">
        <f>ST!V133</f>
        <v>0</v>
      </c>
      <c r="W131" s="227" t="str">
        <f t="shared" si="50"/>
        <v/>
      </c>
      <c r="X131" s="225" t="str">
        <f>ST!X133</f>
        <v>E, Z/o</v>
      </c>
      <c r="Y131" s="26"/>
      <c r="Z131" s="3"/>
    </row>
    <row r="132" spans="2:26" ht="14" thickBot="1" x14ac:dyDescent="0.2">
      <c r="B132" s="232">
        <f>ST!B134</f>
        <v>8</v>
      </c>
      <c r="C132" s="301" t="str">
        <f>ST!C134</f>
        <v>Wyroby medyczne – zaopatrzenie ortopedyczne</v>
      </c>
      <c r="D132" s="284" t="str">
        <f>ST!D134</f>
        <v>Grupa C.</v>
      </c>
      <c r="E132" s="234">
        <f>ST!E134</f>
        <v>0</v>
      </c>
      <c r="F132" s="302">
        <f>ST!F134</f>
        <v>8</v>
      </c>
      <c r="G132" s="303">
        <f>ST!G134</f>
        <v>10</v>
      </c>
      <c r="H132" s="303">
        <f>ST!H134</f>
        <v>0</v>
      </c>
      <c r="I132" s="303">
        <f>ST!I134</f>
        <v>0</v>
      </c>
      <c r="J132" s="303">
        <f>ST!J134</f>
        <v>0</v>
      </c>
      <c r="K132" s="303">
        <f>ST!K134</f>
        <v>0</v>
      </c>
      <c r="L132" s="303">
        <f>ST!L134</f>
        <v>0</v>
      </c>
      <c r="M132" s="304">
        <f>ST!M134</f>
        <v>0</v>
      </c>
      <c r="N132" s="201">
        <f t="shared" si="48"/>
        <v>18</v>
      </c>
      <c r="O132" s="199">
        <f t="shared" si="49"/>
        <v>12</v>
      </c>
      <c r="P132" s="192">
        <f>ST!P134</f>
        <v>30</v>
      </c>
      <c r="Q132" s="53">
        <f>ST!Q134</f>
        <v>1</v>
      </c>
      <c r="R132" s="194">
        <f>N132/P132*Q132</f>
        <v>0.6</v>
      </c>
      <c r="S132" s="195">
        <f>O132/P132*Q132</f>
        <v>0.4</v>
      </c>
      <c r="T132" s="344">
        <f>ST!T134</f>
        <v>10</v>
      </c>
      <c r="U132" s="345">
        <f>ST!U134</f>
        <v>0.55555555555555558</v>
      </c>
      <c r="V132" s="307">
        <f>ST!V134</f>
        <v>0</v>
      </c>
      <c r="W132" s="303" t="str">
        <f t="shared" si="50"/>
        <v/>
      </c>
      <c r="X132" s="234" t="str">
        <f>ST!X134</f>
        <v>Z/o, Z/bo</v>
      </c>
      <c r="Y132" s="192"/>
      <c r="Z132" s="508"/>
    </row>
    <row r="133" spans="2:26" ht="15.75" customHeight="1" thickBot="1" x14ac:dyDescent="0.25">
      <c r="B133"/>
      <c r="D133" s="311">
        <v>0</v>
      </c>
      <c r="F133" s="155">
        <f>SUM(F123:F132)</f>
        <v>87</v>
      </c>
      <c r="G133" s="156">
        <f>SUM(G123:G132)</f>
        <v>55</v>
      </c>
      <c r="H133" s="156">
        <f>SUM(H123:H132)</f>
        <v>0</v>
      </c>
      <c r="I133" s="156">
        <f>SUM(I123:I132)</f>
        <v>0</v>
      </c>
      <c r="J133" s="156">
        <f t="shared" ref="J133:K133" si="55">SUM(J123:J132)</f>
        <v>15</v>
      </c>
      <c r="K133" s="156">
        <f t="shared" si="55"/>
        <v>130</v>
      </c>
      <c r="L133" s="156">
        <f t="shared" ref="L133:S133" si="56">SUM(L123:L132)</f>
        <v>0</v>
      </c>
      <c r="M133" s="156">
        <f t="shared" si="56"/>
        <v>200</v>
      </c>
      <c r="N133" s="156">
        <f t="shared" si="56"/>
        <v>487</v>
      </c>
      <c r="O133" s="156">
        <f t="shared" si="56"/>
        <v>413</v>
      </c>
      <c r="P133" s="157">
        <f t="shared" si="56"/>
        <v>900</v>
      </c>
      <c r="Q133" s="158">
        <f t="shared" si="56"/>
        <v>30</v>
      </c>
      <c r="R133" s="159">
        <f t="shared" si="56"/>
        <v>16.233333333333334</v>
      </c>
      <c r="S133" s="160">
        <f t="shared" si="56"/>
        <v>13.766666666666667</v>
      </c>
      <c r="T133" s="159">
        <f>SUM(T121:T132)</f>
        <v>400</v>
      </c>
      <c r="U133" s="159">
        <f>SUM(U123:U132)</f>
        <v>25.18202614379085</v>
      </c>
      <c r="V133" s="161">
        <f>COUNTA(V123:V132)</f>
        <v>10</v>
      </c>
      <c r="W133" s="161">
        <f>SUM(W123:W132)</f>
        <v>0</v>
      </c>
      <c r="X133" s="161">
        <f>SUM(X123:X132)</f>
        <v>0</v>
      </c>
      <c r="Y133" s="528">
        <f>SUM(Y123:Y132)</f>
        <v>55</v>
      </c>
      <c r="Z133" s="528">
        <f>SUM(Z123:Z132)</f>
        <v>2.8</v>
      </c>
    </row>
    <row r="134" spans="2:26" ht="15" customHeight="1" thickBot="1" x14ac:dyDescent="0.2">
      <c r="D134" s="311">
        <v>0</v>
      </c>
      <c r="F134" s="5"/>
      <c r="G134" s="5"/>
      <c r="H134" s="5"/>
      <c r="I134" s="5"/>
      <c r="J134" s="5"/>
      <c r="K134" s="5"/>
      <c r="L134" s="5"/>
      <c r="M134" s="6"/>
      <c r="N134" s="6"/>
      <c r="O134" s="6"/>
      <c r="P134" s="6"/>
      <c r="R134" s="559">
        <f>SUM(R133:S133)</f>
        <v>30</v>
      </c>
      <c r="S134" s="560"/>
      <c r="T134" s="12"/>
      <c r="U134" s="63"/>
      <c r="V134" s="6"/>
      <c r="W134" s="6"/>
    </row>
    <row r="135" spans="2:26" ht="15" customHeight="1" thickBot="1" x14ac:dyDescent="0.2">
      <c r="D135" s="312">
        <v>0</v>
      </c>
      <c r="F135" s="5"/>
      <c r="G135" s="5"/>
      <c r="H135" s="5"/>
      <c r="I135" s="5"/>
      <c r="J135" s="5"/>
      <c r="K135" s="5"/>
      <c r="L135" s="5"/>
      <c r="M135" s="6"/>
      <c r="N135" s="6"/>
      <c r="O135" s="6"/>
      <c r="P135" s="6"/>
      <c r="R135" s="63"/>
      <c r="S135" s="63"/>
      <c r="T135" s="12"/>
      <c r="U135" s="63"/>
      <c r="V135" s="6"/>
      <c r="W135" s="6"/>
    </row>
    <row r="136" spans="2:26" s="358" customFormat="1" ht="13" x14ac:dyDescent="0.15">
      <c r="B136" s="483">
        <f>ST!B138</f>
        <v>9</v>
      </c>
      <c r="C136" s="484" t="str">
        <f>ST!C138</f>
        <v>Farmakologia w fizjoterapii</v>
      </c>
      <c r="D136" s="485" t="str">
        <f>ST!D138</f>
        <v>Grupa A.</v>
      </c>
      <c r="E136" s="471">
        <f>ST!E138</f>
        <v>0</v>
      </c>
      <c r="F136" s="486">
        <f>ST!F138</f>
        <v>15</v>
      </c>
      <c r="G136" s="487">
        <f>ST!G138</f>
        <v>0</v>
      </c>
      <c r="H136" s="487">
        <f>ST!H138</f>
        <v>0</v>
      </c>
      <c r="I136" s="487">
        <f>ST!I138</f>
        <v>0</v>
      </c>
      <c r="J136" s="487">
        <f>ST!J138</f>
        <v>0</v>
      </c>
      <c r="K136" s="487">
        <f>ST!K138</f>
        <v>0</v>
      </c>
      <c r="L136" s="487">
        <f>ST!L138</f>
        <v>0</v>
      </c>
      <c r="M136" s="488">
        <f>ST!M138</f>
        <v>0</v>
      </c>
      <c r="N136" s="475">
        <f t="shared" ref="N136:N148" si="57">SUM(F136:M136)</f>
        <v>15</v>
      </c>
      <c r="O136" s="476">
        <f t="shared" ref="O136:O148" si="58">P136-N136</f>
        <v>15</v>
      </c>
      <c r="P136" s="477">
        <f>ST!P138</f>
        <v>30</v>
      </c>
      <c r="Q136" s="472">
        <f>ST!Q138</f>
        <v>1</v>
      </c>
      <c r="R136" s="478">
        <f>N136/P136*Q136</f>
        <v>0.5</v>
      </c>
      <c r="S136" s="479">
        <f>O136/P136*Q136</f>
        <v>0.5</v>
      </c>
      <c r="T136" s="489" t="str">
        <f>ST!T138</f>
        <v/>
      </c>
      <c r="U136" s="490" t="str">
        <f>ST!U138</f>
        <v/>
      </c>
      <c r="V136" s="491">
        <f>ST!V138</f>
        <v>0</v>
      </c>
      <c r="W136" s="487" t="str">
        <f t="shared" ref="W136:W148" si="59">IF(V136="DW",Q136,"")</f>
        <v/>
      </c>
      <c r="X136" s="520" t="str">
        <f>ST!X138</f>
        <v>Z/o</v>
      </c>
      <c r="Y136" s="3">
        <v>15</v>
      </c>
      <c r="Z136" s="3">
        <v>1</v>
      </c>
    </row>
    <row r="137" spans="2:26" ht="39" x14ac:dyDescent="0.15">
      <c r="B137" s="226">
        <f>ST!B139</f>
        <v>9</v>
      </c>
      <c r="C137" s="273" t="str">
        <f>ST!C139</f>
        <v>Diagnostyka funkcjonalna i planowanie fizjoterapii w dysfunkcjach układu ruchu w reumatologii</v>
      </c>
      <c r="D137" s="248" t="str">
        <f>ST!D139</f>
        <v>Grupa D.</v>
      </c>
      <c r="E137" s="222">
        <f>ST!E139</f>
        <v>0</v>
      </c>
      <c r="F137" s="220">
        <f>ST!F139</f>
        <v>25</v>
      </c>
      <c r="G137" s="223">
        <f>ST!G139</f>
        <v>25</v>
      </c>
      <c r="H137" s="223">
        <f>ST!H139</f>
        <v>0</v>
      </c>
      <c r="I137" s="223">
        <f>ST!I139</f>
        <v>0</v>
      </c>
      <c r="J137" s="223">
        <f>ST!J139</f>
        <v>0</v>
      </c>
      <c r="K137" s="223">
        <f>ST!K139</f>
        <v>35</v>
      </c>
      <c r="L137" s="223">
        <f>ST!L139</f>
        <v>0</v>
      </c>
      <c r="M137" s="224">
        <f>ST!M139</f>
        <v>0</v>
      </c>
      <c r="N137" s="25">
        <f t="shared" si="57"/>
        <v>85</v>
      </c>
      <c r="O137" s="4">
        <f t="shared" si="58"/>
        <v>65</v>
      </c>
      <c r="P137" s="24">
        <f>ST!P139</f>
        <v>150</v>
      </c>
      <c r="Q137" s="7">
        <f>ST!Q139</f>
        <v>5</v>
      </c>
      <c r="R137" s="117">
        <f t="shared" ref="R137:R141" si="60">N137/P137*Q137</f>
        <v>2.833333333333333</v>
      </c>
      <c r="S137" s="118">
        <f t="shared" ref="S137:S141" si="61">O137/P137*Q137</f>
        <v>2.166666666666667</v>
      </c>
      <c r="T137" s="279">
        <f>ST!T139</f>
        <v>60</v>
      </c>
      <c r="U137" s="329">
        <f>ST!U139</f>
        <v>3.5294117647058827</v>
      </c>
      <c r="V137" s="239">
        <f>ST!V139</f>
        <v>0</v>
      </c>
      <c r="W137" s="223" t="str">
        <f t="shared" si="59"/>
        <v/>
      </c>
      <c r="X137" s="222" t="str">
        <f>ST!X139</f>
        <v>E, Z/bo, Z/o</v>
      </c>
      <c r="Y137" s="3">
        <v>25</v>
      </c>
      <c r="Z137" s="3">
        <v>1</v>
      </c>
    </row>
    <row r="138" spans="2:26" ht="39" x14ac:dyDescent="0.15">
      <c r="B138" s="220">
        <f>ST!B140</f>
        <v>9</v>
      </c>
      <c r="C138" s="295" t="str">
        <f>ST!C140</f>
        <v>Diagnostyka funkcjonalna i planowanie fizjoterapii w chorobach wewnętrznych w geriatrii i psychiatrii</v>
      </c>
      <c r="D138" s="248" t="str">
        <f>ST!D140</f>
        <v>Grupa D.</v>
      </c>
      <c r="E138" s="225">
        <f>ST!E140</f>
        <v>0</v>
      </c>
      <c r="F138" s="226">
        <f>ST!F140</f>
        <v>23</v>
      </c>
      <c r="G138" s="227">
        <f>ST!G140</f>
        <v>20</v>
      </c>
      <c r="H138" s="227">
        <f>ST!H140</f>
        <v>0</v>
      </c>
      <c r="I138" s="227">
        <f>ST!I140</f>
        <v>0</v>
      </c>
      <c r="J138" s="227">
        <f>ST!J140</f>
        <v>0</v>
      </c>
      <c r="K138" s="227">
        <f>ST!K140</f>
        <v>25</v>
      </c>
      <c r="L138" s="227">
        <f>ST!L140</f>
        <v>0</v>
      </c>
      <c r="M138" s="228">
        <f>ST!M140</f>
        <v>0</v>
      </c>
      <c r="N138" s="60">
        <f t="shared" si="57"/>
        <v>68</v>
      </c>
      <c r="O138" s="37">
        <f t="shared" si="58"/>
        <v>52</v>
      </c>
      <c r="P138" s="26">
        <f>ST!P140</f>
        <v>120</v>
      </c>
      <c r="Q138" s="14">
        <f>ST!Q140</f>
        <v>4</v>
      </c>
      <c r="R138" s="109">
        <f t="shared" si="60"/>
        <v>2.2666666666666666</v>
      </c>
      <c r="S138" s="110">
        <f t="shared" si="61"/>
        <v>1.7333333333333334</v>
      </c>
      <c r="T138" s="319">
        <f>ST!T140</f>
        <v>45</v>
      </c>
      <c r="U138" s="328">
        <f>ST!U140</f>
        <v>2.6470588235294117</v>
      </c>
      <c r="V138" s="240">
        <f>ST!V140</f>
        <v>0</v>
      </c>
      <c r="W138" s="227" t="str">
        <f t="shared" si="59"/>
        <v/>
      </c>
      <c r="X138" s="225" t="str">
        <f>ST!X140</f>
        <v>E, Z/bo, Z/o</v>
      </c>
      <c r="Y138" s="3">
        <v>23</v>
      </c>
      <c r="Z138" s="3">
        <v>1.3</v>
      </c>
    </row>
    <row r="139" spans="2:26" ht="26" x14ac:dyDescent="0.15">
      <c r="B139" s="220">
        <f>ST!B141</f>
        <v>9</v>
      </c>
      <c r="C139" s="295" t="str">
        <f>ST!C141</f>
        <v>Metody specjalne fizjoterapii – terapia manualna</v>
      </c>
      <c r="D139" s="248" t="str">
        <f>ST!D141</f>
        <v>Grupa C.</v>
      </c>
      <c r="E139" s="225">
        <f>ST!E141</f>
        <v>0</v>
      </c>
      <c r="F139" s="226">
        <f>ST!F141</f>
        <v>5</v>
      </c>
      <c r="G139" s="227">
        <f>ST!G141</f>
        <v>0</v>
      </c>
      <c r="H139" s="227">
        <f>ST!H141</f>
        <v>0</v>
      </c>
      <c r="I139" s="227">
        <f>ST!I141</f>
        <v>0</v>
      </c>
      <c r="J139" s="227">
        <f>ST!J141</f>
        <v>0</v>
      </c>
      <c r="K139" s="227">
        <f>ST!K141</f>
        <v>15</v>
      </c>
      <c r="L139" s="227">
        <f>ST!L141</f>
        <v>0</v>
      </c>
      <c r="M139" s="228">
        <f>ST!M141</f>
        <v>0</v>
      </c>
      <c r="N139" s="60">
        <f t="shared" si="57"/>
        <v>20</v>
      </c>
      <c r="O139" s="37">
        <f t="shared" si="58"/>
        <v>10</v>
      </c>
      <c r="P139" s="26">
        <f>ST!P141</f>
        <v>30</v>
      </c>
      <c r="Q139" s="14">
        <f>ST!Q141</f>
        <v>1</v>
      </c>
      <c r="R139" s="109">
        <f t="shared" si="60"/>
        <v>0.66666666666666663</v>
      </c>
      <c r="S139" s="110">
        <f t="shared" si="61"/>
        <v>0.33333333333333331</v>
      </c>
      <c r="T139" s="319">
        <f>ST!T141</f>
        <v>15</v>
      </c>
      <c r="U139" s="328">
        <f>ST!U141</f>
        <v>0.75</v>
      </c>
      <c r="V139" s="240">
        <f>ST!V141</f>
        <v>0</v>
      </c>
      <c r="W139" s="227" t="str">
        <f t="shared" si="59"/>
        <v/>
      </c>
      <c r="X139" s="225" t="str">
        <f>ST!X141</f>
        <v>Z/bo, Z/o</v>
      </c>
      <c r="Y139" s="3"/>
      <c r="Z139" s="3"/>
    </row>
    <row r="140" spans="2:26" s="10" customFormat="1" ht="13" x14ac:dyDescent="0.15">
      <c r="B140" s="230">
        <f>ST!B142</f>
        <v>9</v>
      </c>
      <c r="C140" s="296" t="str">
        <f>ST!C142</f>
        <v>Pierwszy krok na rynku pracy</v>
      </c>
      <c r="D140" s="297" t="str">
        <f>ST!D142</f>
        <v>Grupa H.</v>
      </c>
      <c r="E140" s="255">
        <f>ST!E142</f>
        <v>0</v>
      </c>
      <c r="F140" s="298">
        <f>ST!F142</f>
        <v>0</v>
      </c>
      <c r="G140" s="299">
        <f>ST!G142</f>
        <v>0</v>
      </c>
      <c r="H140" s="299">
        <f>ST!H142</f>
        <v>0</v>
      </c>
      <c r="I140" s="299">
        <f>ST!I142</f>
        <v>20</v>
      </c>
      <c r="J140" s="299">
        <f>ST!J142</f>
        <v>0</v>
      </c>
      <c r="K140" s="299">
        <f>ST!K142</f>
        <v>0</v>
      </c>
      <c r="L140" s="299">
        <f>ST!L142</f>
        <v>0</v>
      </c>
      <c r="M140" s="300">
        <f>ST!M142</f>
        <v>0</v>
      </c>
      <c r="N140" s="131">
        <f t="shared" si="57"/>
        <v>20</v>
      </c>
      <c r="O140" s="125">
        <f t="shared" si="58"/>
        <v>10</v>
      </c>
      <c r="P140" s="128">
        <f>ST!P142</f>
        <v>30</v>
      </c>
      <c r="Q140" s="129">
        <f>ST!Q142</f>
        <v>1</v>
      </c>
      <c r="R140" s="132">
        <f t="shared" si="60"/>
        <v>0.66666666666666663</v>
      </c>
      <c r="S140" s="133">
        <f t="shared" si="61"/>
        <v>0.33333333333333331</v>
      </c>
      <c r="T140" s="342">
        <f>ST!T142</f>
        <v>20</v>
      </c>
      <c r="U140" s="343">
        <f>ST!U142</f>
        <v>1</v>
      </c>
      <c r="V140" s="306">
        <f>ST!V142</f>
        <v>0</v>
      </c>
      <c r="W140" s="299" t="str">
        <f t="shared" si="59"/>
        <v/>
      </c>
      <c r="X140" s="255" t="str">
        <f>ST!X142</f>
        <v>Z/o</v>
      </c>
      <c r="Y140" s="515"/>
      <c r="Z140" s="515"/>
    </row>
    <row r="141" spans="2:26" ht="26" x14ac:dyDescent="0.15">
      <c r="B141" s="220">
        <f>ST!B143</f>
        <v>9</v>
      </c>
      <c r="C141" s="295" t="str">
        <f>ST!C143</f>
        <v>Seminarium magisterskie - przygotowanie pracy dyplomowej</v>
      </c>
      <c r="D141" s="248" t="str">
        <f>ST!D143</f>
        <v>Grupa E.</v>
      </c>
      <c r="E141" s="225">
        <f>ST!E143</f>
        <v>0</v>
      </c>
      <c r="F141" s="226">
        <f>ST!F143</f>
        <v>0</v>
      </c>
      <c r="G141" s="227">
        <f>ST!G143</f>
        <v>0</v>
      </c>
      <c r="H141" s="227">
        <f>ST!H143</f>
        <v>0</v>
      </c>
      <c r="I141" s="227">
        <f>ST!I143</f>
        <v>0</v>
      </c>
      <c r="J141" s="227">
        <f>ST!J143</f>
        <v>15</v>
      </c>
      <c r="K141" s="227">
        <f>ST!K143</f>
        <v>0</v>
      </c>
      <c r="L141" s="227">
        <f>ST!L143</f>
        <v>0</v>
      </c>
      <c r="M141" s="228">
        <f>ST!M143</f>
        <v>0</v>
      </c>
      <c r="N141" s="60">
        <f t="shared" si="57"/>
        <v>15</v>
      </c>
      <c r="O141" s="37">
        <f t="shared" si="58"/>
        <v>165</v>
      </c>
      <c r="P141" s="26">
        <f>ST!P143</f>
        <v>180</v>
      </c>
      <c r="Q141" s="14">
        <f>ST!Q143</f>
        <v>6</v>
      </c>
      <c r="R141" s="109">
        <f t="shared" si="60"/>
        <v>0.5</v>
      </c>
      <c r="S141" s="110">
        <f t="shared" si="61"/>
        <v>5.5</v>
      </c>
      <c r="T141" s="319">
        <f>ST!T143</f>
        <v>15</v>
      </c>
      <c r="U141" s="328">
        <f>ST!U143</f>
        <v>6</v>
      </c>
      <c r="V141" s="240">
        <f>ST!V143</f>
        <v>0</v>
      </c>
      <c r="W141" s="227" t="str">
        <f t="shared" si="59"/>
        <v/>
      </c>
      <c r="X141" s="225" t="str">
        <f>ST!X143</f>
        <v>Z/o</v>
      </c>
      <c r="Y141" s="3"/>
      <c r="Z141" s="3"/>
    </row>
    <row r="142" spans="2:26" ht="39" x14ac:dyDescent="0.15">
      <c r="B142" s="220">
        <f>ST!B144</f>
        <v>9</v>
      </c>
      <c r="C142" s="295" t="str">
        <f>ST!C144</f>
        <v>Rehabilitacja pulmonologiczna i klimatoterapia w podziemnych komorach solnych</v>
      </c>
      <c r="D142" s="248" t="str">
        <f>ST!D144</f>
        <v>Grupa H.</v>
      </c>
      <c r="E142" s="225">
        <f>ST!E144</f>
        <v>0</v>
      </c>
      <c r="F142" s="226">
        <f>ST!F144</f>
        <v>20</v>
      </c>
      <c r="G142" s="227">
        <f>ST!G144</f>
        <v>0</v>
      </c>
      <c r="H142" s="227">
        <f>ST!H144</f>
        <v>0</v>
      </c>
      <c r="I142" s="227">
        <f>ST!I144</f>
        <v>0</v>
      </c>
      <c r="J142" s="227">
        <f>ST!J144</f>
        <v>0</v>
      </c>
      <c r="K142" s="227">
        <f>ST!K144</f>
        <v>0</v>
      </c>
      <c r="L142" s="227">
        <f>ST!L144</f>
        <v>0</v>
      </c>
      <c r="M142" s="228">
        <f>ST!M144</f>
        <v>0</v>
      </c>
      <c r="N142" s="60">
        <f t="shared" si="57"/>
        <v>20</v>
      </c>
      <c r="O142" s="37">
        <f t="shared" si="58"/>
        <v>10</v>
      </c>
      <c r="P142" s="26">
        <f>ST!P144</f>
        <v>30</v>
      </c>
      <c r="Q142" s="14">
        <f>ST!Q144</f>
        <v>1</v>
      </c>
      <c r="R142" s="109">
        <f>N142/P142*Q142</f>
        <v>0.66666666666666663</v>
      </c>
      <c r="S142" s="110">
        <f>O142/P142*Q142</f>
        <v>0.33333333333333331</v>
      </c>
      <c r="T142" s="319" t="str">
        <f>ST!T144</f>
        <v/>
      </c>
      <c r="U142" s="328" t="str">
        <f>ST!U144</f>
        <v/>
      </c>
      <c r="V142" s="240">
        <f>ST!V144</f>
        <v>0</v>
      </c>
      <c r="W142" s="227" t="str">
        <f t="shared" si="59"/>
        <v/>
      </c>
      <c r="X142" s="225" t="str">
        <f>ST!X144</f>
        <v>Z/bo</v>
      </c>
      <c r="Y142" s="3">
        <v>20</v>
      </c>
      <c r="Z142" s="3">
        <v>1</v>
      </c>
    </row>
    <row r="143" spans="2:26" ht="39" x14ac:dyDescent="0.15">
      <c r="B143" s="220">
        <f>ST!B145</f>
        <v>9</v>
      </c>
      <c r="C143" s="295" t="str">
        <f>ST!C145</f>
        <v>Diagnostyka obrazowa uszkodzeń narządu ruchu / Imaging diagnostics of musculoskeletal injuries (DW)</v>
      </c>
      <c r="D143" s="248" t="str">
        <f>ST!D145</f>
        <v>Grupa H.</v>
      </c>
      <c r="E143" s="225">
        <f>ST!E145</f>
        <v>0</v>
      </c>
      <c r="F143" s="226">
        <f>ST!F145</f>
        <v>5</v>
      </c>
      <c r="G143" s="227">
        <f>ST!G145</f>
        <v>12</v>
      </c>
      <c r="H143" s="227">
        <f>ST!H145</f>
        <v>0</v>
      </c>
      <c r="I143" s="227">
        <f>ST!I145</f>
        <v>0</v>
      </c>
      <c r="J143" s="227">
        <f>ST!J145</f>
        <v>0</v>
      </c>
      <c r="K143" s="227">
        <f>ST!K145</f>
        <v>0</v>
      </c>
      <c r="L143" s="227">
        <f>ST!L145</f>
        <v>0</v>
      </c>
      <c r="M143" s="228">
        <f>ST!M145</f>
        <v>0</v>
      </c>
      <c r="N143" s="60">
        <f t="shared" si="57"/>
        <v>17</v>
      </c>
      <c r="O143" s="37">
        <f t="shared" si="58"/>
        <v>8</v>
      </c>
      <c r="P143" s="26">
        <f>ST!P145</f>
        <v>25</v>
      </c>
      <c r="Q143" s="14">
        <f>ST!Q145</f>
        <v>1</v>
      </c>
      <c r="R143" s="109">
        <f t="shared" ref="R143:R147" si="62">N143/P143*Q143</f>
        <v>0.68</v>
      </c>
      <c r="S143" s="110">
        <f t="shared" ref="S143:S147" si="63">O143/P143*Q143</f>
        <v>0.32</v>
      </c>
      <c r="T143" s="319">
        <f>ST!T145</f>
        <v>12</v>
      </c>
      <c r="U143" s="328">
        <f>ST!U145</f>
        <v>0.70588235294117652</v>
      </c>
      <c r="V143" s="240" t="str">
        <f>ST!V145</f>
        <v>DW</v>
      </c>
      <c r="W143" s="227">
        <f t="shared" si="59"/>
        <v>1</v>
      </c>
      <c r="X143" s="225" t="str">
        <f>ST!X145</f>
        <v>Z/bo, Z/o</v>
      </c>
      <c r="Y143" s="3"/>
      <c r="Z143" s="3"/>
    </row>
    <row r="144" spans="2:26" ht="39" x14ac:dyDescent="0.15">
      <c r="B144" s="220">
        <f>ST!B146</f>
        <v>9</v>
      </c>
      <c r="C144" s="295" t="str">
        <f>ST!C146</f>
        <v>Fizjoterapia w zaburzeniach uro-ginekologicznych / Physiotherapy in uro-gynecological disorders (DW)</v>
      </c>
      <c r="D144" s="248" t="str">
        <f>ST!D146</f>
        <v>Grupa H.</v>
      </c>
      <c r="E144" s="225">
        <f>ST!E146</f>
        <v>0</v>
      </c>
      <c r="F144" s="226">
        <f>ST!F146</f>
        <v>10</v>
      </c>
      <c r="G144" s="227">
        <f>ST!G146</f>
        <v>0</v>
      </c>
      <c r="H144" s="227">
        <f>ST!H146</f>
        <v>0</v>
      </c>
      <c r="I144" s="227">
        <f>ST!I146</f>
        <v>0</v>
      </c>
      <c r="J144" s="227">
        <f>ST!J146</f>
        <v>0</v>
      </c>
      <c r="K144" s="227">
        <f>ST!K146</f>
        <v>15</v>
      </c>
      <c r="L144" s="227">
        <f>ST!L146</f>
        <v>0</v>
      </c>
      <c r="M144" s="228">
        <f>ST!M146</f>
        <v>0</v>
      </c>
      <c r="N144" s="60">
        <f t="shared" si="57"/>
        <v>25</v>
      </c>
      <c r="O144" s="37">
        <f t="shared" si="58"/>
        <v>5</v>
      </c>
      <c r="P144" s="26">
        <f>ST!P146</f>
        <v>30</v>
      </c>
      <c r="Q144" s="14">
        <f>ST!Q146</f>
        <v>1</v>
      </c>
      <c r="R144" s="109">
        <f t="shared" si="62"/>
        <v>0.83333333333333337</v>
      </c>
      <c r="S144" s="110">
        <f t="shared" si="63"/>
        <v>0.16666666666666666</v>
      </c>
      <c r="T144" s="319">
        <f>ST!T146</f>
        <v>15</v>
      </c>
      <c r="U144" s="328">
        <f>ST!U146</f>
        <v>0.6</v>
      </c>
      <c r="V144" s="240" t="str">
        <f>ST!V146</f>
        <v>DW</v>
      </c>
      <c r="W144" s="227">
        <f t="shared" si="59"/>
        <v>1</v>
      </c>
      <c r="X144" s="225" t="str">
        <f>ST!X146</f>
        <v>Z/bo, Z/o</v>
      </c>
      <c r="Y144" s="3"/>
      <c r="Z144" s="3"/>
    </row>
    <row r="145" spans="2:26" ht="39" x14ac:dyDescent="0.15">
      <c r="B145" s="220">
        <f>ST!B147</f>
        <v>9</v>
      </c>
      <c r="C145" s="295" t="str">
        <f>ST!C147</f>
        <v>Diagnostyka funkcjonalna i planowanie fizjoterapii w chorobach wewnętrznych w kardiologii i kardiochirurgii</v>
      </c>
      <c r="D145" s="248" t="str">
        <f>ST!D147</f>
        <v>Grupa D.</v>
      </c>
      <c r="E145" s="225">
        <f>ST!E147</f>
        <v>0</v>
      </c>
      <c r="F145" s="226">
        <f>ST!F147</f>
        <v>23</v>
      </c>
      <c r="G145" s="227">
        <f>ST!G147</f>
        <v>20</v>
      </c>
      <c r="H145" s="227">
        <f>ST!H147</f>
        <v>0</v>
      </c>
      <c r="I145" s="227">
        <f>ST!I147</f>
        <v>0</v>
      </c>
      <c r="J145" s="227">
        <f>ST!J147</f>
        <v>0</v>
      </c>
      <c r="K145" s="227">
        <f>ST!K147</f>
        <v>25</v>
      </c>
      <c r="L145" s="227">
        <f>ST!L147</f>
        <v>0</v>
      </c>
      <c r="M145" s="228">
        <f>ST!M147</f>
        <v>0</v>
      </c>
      <c r="N145" s="60">
        <f t="shared" si="57"/>
        <v>68</v>
      </c>
      <c r="O145" s="37">
        <f t="shared" si="58"/>
        <v>52</v>
      </c>
      <c r="P145" s="26">
        <f>ST!P147</f>
        <v>120</v>
      </c>
      <c r="Q145" s="14">
        <f>ST!Q147</f>
        <v>4</v>
      </c>
      <c r="R145" s="109">
        <f t="shared" si="62"/>
        <v>2.2666666666666666</v>
      </c>
      <c r="S145" s="110">
        <f t="shared" si="63"/>
        <v>1.7333333333333334</v>
      </c>
      <c r="T145" s="319">
        <f>ST!T147</f>
        <v>45</v>
      </c>
      <c r="U145" s="328">
        <f>ST!U147</f>
        <v>2.6470588235294117</v>
      </c>
      <c r="V145" s="240">
        <f>ST!V147</f>
        <v>0</v>
      </c>
      <c r="W145" s="227" t="str">
        <f t="shared" si="59"/>
        <v/>
      </c>
      <c r="X145" s="225" t="str">
        <f>ST!X147</f>
        <v>E, Z/bo, Z/o</v>
      </c>
      <c r="Y145" s="3">
        <v>23</v>
      </c>
      <c r="Z145" s="3">
        <v>1</v>
      </c>
    </row>
    <row r="146" spans="2:26" ht="13" x14ac:dyDescent="0.15">
      <c r="B146" s="220">
        <f>ST!B148</f>
        <v>9</v>
      </c>
      <c r="C146" s="295" t="str">
        <f>ST!C148</f>
        <v>Wyroby medyczne – zaopatrzenie ortopedyczne</v>
      </c>
      <c r="D146" s="248" t="str">
        <f>ST!D148</f>
        <v>Grupa C.</v>
      </c>
      <c r="E146" s="225">
        <f>ST!E148</f>
        <v>0</v>
      </c>
      <c r="F146" s="226">
        <f>ST!F148</f>
        <v>20</v>
      </c>
      <c r="G146" s="227">
        <f>ST!G148</f>
        <v>16</v>
      </c>
      <c r="H146" s="227">
        <f>ST!H148</f>
        <v>0</v>
      </c>
      <c r="I146" s="227">
        <f>ST!I148</f>
        <v>0</v>
      </c>
      <c r="J146" s="227">
        <f>ST!J148</f>
        <v>0</v>
      </c>
      <c r="K146" s="227">
        <f>ST!K148</f>
        <v>0</v>
      </c>
      <c r="L146" s="227">
        <f>ST!L148</f>
        <v>0</v>
      </c>
      <c r="M146" s="228">
        <f>ST!M148</f>
        <v>0</v>
      </c>
      <c r="N146" s="60">
        <f t="shared" si="57"/>
        <v>36</v>
      </c>
      <c r="O146" s="37">
        <f t="shared" si="58"/>
        <v>24</v>
      </c>
      <c r="P146" s="26">
        <f>ST!P148</f>
        <v>60</v>
      </c>
      <c r="Q146" s="14">
        <f>ST!Q148</f>
        <v>2</v>
      </c>
      <c r="R146" s="109">
        <f t="shared" si="62"/>
        <v>1.2</v>
      </c>
      <c r="S146" s="110">
        <f t="shared" si="63"/>
        <v>0.8</v>
      </c>
      <c r="T146" s="319">
        <f>ST!T148</f>
        <v>16</v>
      </c>
      <c r="U146" s="328">
        <f>ST!U148</f>
        <v>0.88888888888888884</v>
      </c>
      <c r="V146" s="240">
        <f>ST!V148</f>
        <v>0</v>
      </c>
      <c r="W146" s="227" t="str">
        <f t="shared" si="59"/>
        <v/>
      </c>
      <c r="X146" s="225" t="str">
        <f>ST!X148</f>
        <v>E, Z/bo</v>
      </c>
      <c r="Y146" s="3"/>
      <c r="Z146" s="3"/>
    </row>
    <row r="147" spans="2:26" ht="26" x14ac:dyDescent="0.15">
      <c r="B147" s="220">
        <f>ST!B149</f>
        <v>9</v>
      </c>
      <c r="C147" s="295" t="str">
        <f>ST!C149</f>
        <v>Masaż limfatyczny / Masaż sportowy / Lymphatic massage / Sports massage (DW)</v>
      </c>
      <c r="D147" s="248" t="str">
        <f>ST!D149</f>
        <v>Grupa H.</v>
      </c>
      <c r="E147" s="225">
        <f>ST!E149</f>
        <v>0</v>
      </c>
      <c r="F147" s="226">
        <f>ST!F149</f>
        <v>7</v>
      </c>
      <c r="G147" s="227">
        <f>ST!G149</f>
        <v>0</v>
      </c>
      <c r="H147" s="227">
        <f>ST!H149</f>
        <v>0</v>
      </c>
      <c r="I147" s="227">
        <f>ST!I149</f>
        <v>0</v>
      </c>
      <c r="J147" s="227">
        <f>ST!J149</f>
        <v>0</v>
      </c>
      <c r="K147" s="227">
        <f>ST!K149</f>
        <v>10</v>
      </c>
      <c r="L147" s="227">
        <f>ST!L149</f>
        <v>0</v>
      </c>
      <c r="M147" s="228">
        <f>ST!M149</f>
        <v>0</v>
      </c>
      <c r="N147" s="60">
        <f t="shared" si="57"/>
        <v>17</v>
      </c>
      <c r="O147" s="37">
        <f t="shared" si="58"/>
        <v>13</v>
      </c>
      <c r="P147" s="26">
        <f>ST!P149</f>
        <v>30</v>
      </c>
      <c r="Q147" s="14">
        <f>ST!Q149</f>
        <v>1</v>
      </c>
      <c r="R147" s="109">
        <f t="shared" si="62"/>
        <v>0.56666666666666665</v>
      </c>
      <c r="S147" s="110">
        <f t="shared" si="63"/>
        <v>0.43333333333333335</v>
      </c>
      <c r="T147" s="319">
        <f>ST!T149</f>
        <v>10</v>
      </c>
      <c r="U147" s="328">
        <f>ST!U149</f>
        <v>0.58823529411764708</v>
      </c>
      <c r="V147" s="240" t="str">
        <f>ST!V149</f>
        <v>DW</v>
      </c>
      <c r="W147" s="227">
        <f t="shared" si="59"/>
        <v>1</v>
      </c>
      <c r="X147" s="225" t="str">
        <f>ST!X149</f>
        <v>Z/bo, Z/o</v>
      </c>
      <c r="Y147" s="3"/>
      <c r="Z147" s="3"/>
    </row>
    <row r="148" spans="2:26" ht="27" thickBot="1" x14ac:dyDescent="0.2">
      <c r="B148" s="232">
        <f>ST!B150</f>
        <v>9</v>
      </c>
      <c r="C148" s="301" t="str">
        <f>ST!C150</f>
        <v>Diagnostyka i terapia kręgosłupa i barku w modelu holistycznym</v>
      </c>
      <c r="D148" s="284" t="str">
        <f>ST!D150</f>
        <v>Grupa H.</v>
      </c>
      <c r="E148" s="234">
        <f>ST!E150</f>
        <v>0</v>
      </c>
      <c r="F148" s="302">
        <f>ST!F150</f>
        <v>0</v>
      </c>
      <c r="G148" s="303">
        <f>ST!G150</f>
        <v>0</v>
      </c>
      <c r="H148" s="303">
        <f>ST!H150</f>
        <v>0</v>
      </c>
      <c r="I148" s="303">
        <f>ST!I150</f>
        <v>18</v>
      </c>
      <c r="J148" s="303">
        <f>ST!J150</f>
        <v>0</v>
      </c>
      <c r="K148" s="303">
        <f>ST!K150</f>
        <v>25</v>
      </c>
      <c r="L148" s="303">
        <f>ST!L150</f>
        <v>0</v>
      </c>
      <c r="M148" s="304">
        <f>ST!M150</f>
        <v>0</v>
      </c>
      <c r="N148" s="201">
        <f t="shared" si="57"/>
        <v>43</v>
      </c>
      <c r="O148" s="199">
        <f t="shared" si="58"/>
        <v>17</v>
      </c>
      <c r="P148" s="192">
        <f>ST!P150</f>
        <v>60</v>
      </c>
      <c r="Q148" s="53">
        <f>ST!Q150</f>
        <v>2</v>
      </c>
      <c r="R148" s="194">
        <f>N148/P148*Q148</f>
        <v>1.4333333333333333</v>
      </c>
      <c r="S148" s="195">
        <f>O148/P148*Q148</f>
        <v>0.56666666666666665</v>
      </c>
      <c r="T148" s="344">
        <f>ST!T150</f>
        <v>43</v>
      </c>
      <c r="U148" s="345">
        <f>ST!U150</f>
        <v>2</v>
      </c>
      <c r="V148" s="307">
        <f>ST!V150</f>
        <v>0</v>
      </c>
      <c r="W148" s="303" t="str">
        <f t="shared" si="59"/>
        <v/>
      </c>
      <c r="X148" s="234" t="str">
        <f>ST!X150</f>
        <v>Z/bo, Z/o</v>
      </c>
      <c r="Y148" s="3"/>
      <c r="Z148" s="3"/>
    </row>
    <row r="149" spans="2:26" ht="15.75" customHeight="1" thickBot="1" x14ac:dyDescent="0.25">
      <c r="B149"/>
      <c r="D149" s="311">
        <v>0</v>
      </c>
      <c r="F149" s="155">
        <f t="shared" ref="F149:S149" si="64">SUM(F136:F148)</f>
        <v>153</v>
      </c>
      <c r="G149" s="156">
        <f t="shared" si="64"/>
        <v>93</v>
      </c>
      <c r="H149" s="156">
        <f t="shared" si="64"/>
        <v>0</v>
      </c>
      <c r="I149" s="156">
        <f t="shared" si="64"/>
        <v>38</v>
      </c>
      <c r="J149" s="156">
        <f t="shared" si="64"/>
        <v>15</v>
      </c>
      <c r="K149" s="156">
        <f t="shared" si="64"/>
        <v>150</v>
      </c>
      <c r="L149" s="156">
        <f t="shared" si="64"/>
        <v>0</v>
      </c>
      <c r="M149" s="156">
        <f t="shared" si="64"/>
        <v>0</v>
      </c>
      <c r="N149" s="156">
        <f t="shared" si="64"/>
        <v>449</v>
      </c>
      <c r="O149" s="156">
        <f t="shared" si="64"/>
        <v>446</v>
      </c>
      <c r="P149" s="157">
        <f t="shared" si="64"/>
        <v>895</v>
      </c>
      <c r="Q149" s="158">
        <f t="shared" si="64"/>
        <v>30</v>
      </c>
      <c r="R149" s="159">
        <f t="shared" si="64"/>
        <v>15.079999999999998</v>
      </c>
      <c r="S149" s="160">
        <f t="shared" si="64"/>
        <v>14.920000000000002</v>
      </c>
      <c r="T149" s="159">
        <f>SUM(T134:T148)</f>
        <v>296</v>
      </c>
      <c r="U149" s="159">
        <f>SUM(U136:U148)</f>
        <v>21.35653594771242</v>
      </c>
      <c r="V149" s="161">
        <f>COUNTA(V136:V148)</f>
        <v>13</v>
      </c>
      <c r="W149" s="161">
        <f>SUM(W136:W148)</f>
        <v>3</v>
      </c>
      <c r="X149" s="161">
        <f>SUM(X136:X148)</f>
        <v>0</v>
      </c>
      <c r="Y149" s="528">
        <f>SUM(Y136:Y148)</f>
        <v>106</v>
      </c>
      <c r="Z149" s="528">
        <f>SUM(Z136:Z148)</f>
        <v>5.3</v>
      </c>
    </row>
    <row r="150" spans="2:26" ht="15" customHeight="1" thickBot="1" x14ac:dyDescent="0.2">
      <c r="D150" s="311">
        <v>0</v>
      </c>
      <c r="F150" s="5"/>
      <c r="G150" s="5"/>
      <c r="H150" s="5"/>
      <c r="I150" s="5"/>
      <c r="J150" s="5"/>
      <c r="K150" s="5"/>
      <c r="L150" s="5"/>
      <c r="M150" s="6"/>
      <c r="N150" s="6"/>
      <c r="O150" s="6"/>
      <c r="P150" s="6"/>
      <c r="R150" s="559">
        <f>SUM(R149:S149)</f>
        <v>30</v>
      </c>
      <c r="S150" s="560"/>
      <c r="T150" s="12"/>
      <c r="U150" s="63"/>
      <c r="V150" s="6"/>
      <c r="W150" s="6"/>
    </row>
    <row r="151" spans="2:26" ht="15" customHeight="1" thickBot="1" x14ac:dyDescent="0.2">
      <c r="D151" s="312">
        <v>0</v>
      </c>
      <c r="F151" s="5"/>
      <c r="G151" s="5"/>
      <c r="H151" s="5"/>
      <c r="I151" s="5"/>
      <c r="J151" s="5"/>
      <c r="K151" s="5"/>
      <c r="L151" s="5"/>
      <c r="M151" s="6"/>
      <c r="N151" s="6"/>
      <c r="O151" s="6"/>
      <c r="P151" s="6"/>
      <c r="R151" s="212"/>
      <c r="S151" s="212"/>
      <c r="T151" s="12"/>
      <c r="U151" s="63"/>
      <c r="V151" s="6"/>
      <c r="W151" s="6"/>
    </row>
    <row r="152" spans="2:26" ht="39" x14ac:dyDescent="0.15">
      <c r="B152" s="213">
        <f>ST!B154</f>
        <v>10</v>
      </c>
      <c r="C152" s="242" t="str">
        <f>ST!C154</f>
        <v>Seminarium magisterskie - przygotowanie pracy dyplomowej, przygotowanie do egzaminu dyplomowego</v>
      </c>
      <c r="D152" s="243" t="str">
        <f>ST!D154</f>
        <v>Grupa E.</v>
      </c>
      <c r="E152" s="244">
        <f>ST!E154</f>
        <v>0</v>
      </c>
      <c r="F152" s="245">
        <f>ST!F154</f>
        <v>0</v>
      </c>
      <c r="G152" s="246">
        <f>ST!G154</f>
        <v>0</v>
      </c>
      <c r="H152" s="246">
        <f>ST!H154</f>
        <v>0</v>
      </c>
      <c r="I152" s="246">
        <f>ST!I154</f>
        <v>0</v>
      </c>
      <c r="J152" s="346">
        <f>ST!J154</f>
        <v>30</v>
      </c>
      <c r="K152" s="246">
        <f>ST!K154</f>
        <v>0</v>
      </c>
      <c r="L152" s="246">
        <f>ST!L154</f>
        <v>0</v>
      </c>
      <c r="M152" s="247">
        <f>ST!M154</f>
        <v>0</v>
      </c>
      <c r="N152" s="403">
        <f>SUM(F152:M152)</f>
        <v>30</v>
      </c>
      <c r="O152" s="313">
        <f t="shared" ref="O152:O153" si="65">P152-N152</f>
        <v>270</v>
      </c>
      <c r="P152" s="404">
        <f>ST!P154</f>
        <v>300</v>
      </c>
      <c r="Q152" s="143">
        <f>ST!Q154</f>
        <v>10</v>
      </c>
      <c r="R152" s="405">
        <f>N152/P152*Q152</f>
        <v>1</v>
      </c>
      <c r="S152" s="406">
        <f>O152/P152*Q152</f>
        <v>9</v>
      </c>
      <c r="T152" s="407">
        <f>ST!T154</f>
        <v>30</v>
      </c>
      <c r="U152" s="408">
        <f>ST!U154</f>
        <v>10</v>
      </c>
      <c r="V152" s="409">
        <f>ST!V154</f>
        <v>0</v>
      </c>
      <c r="W152" s="346" t="str">
        <f>IF(V152="DW",Q152,"")</f>
        <v/>
      </c>
      <c r="X152" s="521" t="str">
        <f>ST!X154</f>
        <v>Z/o</v>
      </c>
    </row>
    <row r="153" spans="2:26" ht="27" thickBot="1" x14ac:dyDescent="0.2">
      <c r="B153" s="302">
        <f>ST!B155</f>
        <v>10</v>
      </c>
      <c r="C153" s="301" t="str">
        <f>ST!C155</f>
        <v>Praktyka z fizjoterapii klinicznej, fizykoterapii i masażu - praktyka semestralna</v>
      </c>
      <c r="D153" s="284" t="str">
        <f>ST!D155</f>
        <v>Grupa F.</v>
      </c>
      <c r="E153" s="234">
        <f>ST!E155</f>
        <v>0</v>
      </c>
      <c r="F153" s="302">
        <f>ST!F155</f>
        <v>0</v>
      </c>
      <c r="G153" s="303">
        <f>ST!G155</f>
        <v>0</v>
      </c>
      <c r="H153" s="303">
        <f>ST!H155</f>
        <v>0</v>
      </c>
      <c r="I153" s="303">
        <f>ST!I155</f>
        <v>0</v>
      </c>
      <c r="J153" s="303">
        <f>ST!J155</f>
        <v>0</v>
      </c>
      <c r="K153" s="303">
        <f>ST!K155</f>
        <v>0</v>
      </c>
      <c r="L153" s="303">
        <f>ST!L155</f>
        <v>0</v>
      </c>
      <c r="M153" s="304">
        <f>ST!M155</f>
        <v>510</v>
      </c>
      <c r="N153" s="201">
        <f>SUM(F153:M153)</f>
        <v>510</v>
      </c>
      <c r="O153" s="199">
        <f t="shared" si="65"/>
        <v>90</v>
      </c>
      <c r="P153" s="192">
        <f>ST!P155</f>
        <v>600</v>
      </c>
      <c r="Q153" s="53">
        <f>ST!Q155</f>
        <v>20</v>
      </c>
      <c r="R153" s="194">
        <f>N153/P153*Q153</f>
        <v>17</v>
      </c>
      <c r="S153" s="195">
        <f>O153/P153*Q153</f>
        <v>3</v>
      </c>
      <c r="T153" s="344">
        <f>ST!T155</f>
        <v>510</v>
      </c>
      <c r="U153" s="345">
        <f>ST!U155</f>
        <v>20</v>
      </c>
      <c r="V153" s="307">
        <f>ST!V155</f>
        <v>0</v>
      </c>
      <c r="W153" s="303" t="str">
        <f>IF(V153="DW",Q153,"")</f>
        <v/>
      </c>
      <c r="X153" s="234" t="str">
        <f>ST!X155</f>
        <v>Z/o</v>
      </c>
    </row>
    <row r="154" spans="2:26" ht="15.75" customHeight="1" thickBot="1" x14ac:dyDescent="0.25">
      <c r="B154"/>
      <c r="F154" s="155">
        <f t="shared" ref="F154:S154" si="66">SUM(F152:F153)</f>
        <v>0</v>
      </c>
      <c r="G154" s="156">
        <f t="shared" si="66"/>
        <v>0</v>
      </c>
      <c r="H154" s="156">
        <f t="shared" si="66"/>
        <v>0</v>
      </c>
      <c r="I154" s="156">
        <f t="shared" si="66"/>
        <v>0</v>
      </c>
      <c r="J154" s="156">
        <f t="shared" si="66"/>
        <v>30</v>
      </c>
      <c r="K154" s="156">
        <f t="shared" si="66"/>
        <v>0</v>
      </c>
      <c r="L154" s="156">
        <f t="shared" si="66"/>
        <v>0</v>
      </c>
      <c r="M154" s="156">
        <f t="shared" si="66"/>
        <v>510</v>
      </c>
      <c r="N154" s="156">
        <f t="shared" si="66"/>
        <v>540</v>
      </c>
      <c r="O154" s="156">
        <f t="shared" si="66"/>
        <v>360</v>
      </c>
      <c r="P154" s="157">
        <f t="shared" si="66"/>
        <v>900</v>
      </c>
      <c r="Q154" s="158">
        <f t="shared" si="66"/>
        <v>30</v>
      </c>
      <c r="R154" s="159">
        <f t="shared" si="66"/>
        <v>18</v>
      </c>
      <c r="S154" s="160">
        <f t="shared" si="66"/>
        <v>12</v>
      </c>
      <c r="T154" s="159">
        <f>SUM(T152:T153)</f>
        <v>540</v>
      </c>
      <c r="U154" s="159">
        <f>SUM(U152:U153)</f>
        <v>30</v>
      </c>
      <c r="V154" s="161">
        <f>COUNTA(V152:V153)</f>
        <v>2</v>
      </c>
      <c r="W154" s="161">
        <f>SUM(W152:W153)</f>
        <v>0</v>
      </c>
      <c r="X154" s="161">
        <f>SUM(X152:X153)</f>
        <v>0</v>
      </c>
      <c r="Y154" s="528">
        <f>SUM(Y27,Y43,Y61,Y75,Y91,Y105,Y120,Y133,Y149)</f>
        <v>597</v>
      </c>
      <c r="Z154" s="528">
        <f>SUM(Z27,Z43,Z61,Z75,Z91,Z105,Z120,Z133,Z149)</f>
        <v>31.700000000000003</v>
      </c>
    </row>
    <row r="155" spans="2:26" ht="15" customHeight="1" thickBot="1" x14ac:dyDescent="0.2">
      <c r="F155" s="5"/>
      <c r="G155" s="5"/>
      <c r="H155" s="5"/>
      <c r="I155" s="5"/>
      <c r="J155" s="5"/>
      <c r="K155" s="5"/>
      <c r="L155" s="5"/>
      <c r="M155" s="6"/>
      <c r="N155" s="6"/>
      <c r="O155" s="6"/>
      <c r="P155" s="6"/>
      <c r="R155" s="559">
        <f>SUM(R154:S154)</f>
        <v>30</v>
      </c>
      <c r="S155" s="560"/>
      <c r="T155" s="12"/>
      <c r="U155" s="63"/>
      <c r="V155" s="6"/>
      <c r="W155" s="6"/>
    </row>
    <row r="156" spans="2:26" ht="15" customHeight="1" thickBot="1" x14ac:dyDescent="0.2">
      <c r="F156" s="5"/>
      <c r="G156" s="5"/>
      <c r="H156" s="5"/>
      <c r="I156" s="5"/>
      <c r="J156" s="5"/>
      <c r="K156" s="5"/>
      <c r="L156" s="5"/>
      <c r="M156" s="6"/>
      <c r="N156" s="6"/>
      <c r="O156" s="6"/>
      <c r="P156" s="6"/>
      <c r="Q156" s="12"/>
      <c r="R156" s="12"/>
      <c r="S156" s="12"/>
      <c r="T156" s="12"/>
      <c r="U156" s="63"/>
      <c r="V156" s="6"/>
      <c r="W156" s="6"/>
    </row>
    <row r="157" spans="2:26" x14ac:dyDescent="0.15">
      <c r="E157" s="565" t="s">
        <v>147</v>
      </c>
      <c r="F157" s="162">
        <f t="shared" ref="F157:U157" si="67">SUM(F27,F43,F61,F75,F91,F105,F120,F133,F149,F154)</f>
        <v>1479</v>
      </c>
      <c r="G157" s="162">
        <f t="shared" si="67"/>
        <v>668</v>
      </c>
      <c r="H157" s="162">
        <f t="shared" si="67"/>
        <v>90</v>
      </c>
      <c r="I157" s="162">
        <f t="shared" si="67"/>
        <v>66</v>
      </c>
      <c r="J157" s="162">
        <f t="shared" si="67"/>
        <v>60</v>
      </c>
      <c r="K157" s="162">
        <f t="shared" si="67"/>
        <v>1242</v>
      </c>
      <c r="L157" s="162">
        <f t="shared" si="67"/>
        <v>150</v>
      </c>
      <c r="M157" s="162">
        <f t="shared" si="67"/>
        <v>1560</v>
      </c>
      <c r="N157" s="162">
        <f t="shared" si="67"/>
        <v>5315</v>
      </c>
      <c r="O157" s="162">
        <f t="shared" si="67"/>
        <v>3585</v>
      </c>
      <c r="P157" s="543">
        <f t="shared" si="67"/>
        <v>8805</v>
      </c>
      <c r="Q157" s="543">
        <f t="shared" si="67"/>
        <v>300</v>
      </c>
      <c r="R157" s="163">
        <f t="shared" si="67"/>
        <v>177.79333333333329</v>
      </c>
      <c r="S157" s="163">
        <f t="shared" si="67"/>
        <v>122.20666666666668</v>
      </c>
      <c r="T157" s="569">
        <f t="shared" si="67"/>
        <v>3836</v>
      </c>
      <c r="U157" s="164">
        <f t="shared" si="67"/>
        <v>209.88451573501106</v>
      </c>
      <c r="V157" s="6"/>
      <c r="W157" s="532">
        <f>SUM(W27,W43,W61,W75,W91,W105,W120,W133,W149,W154)</f>
        <v>20</v>
      </c>
    </row>
    <row r="158" spans="2:26" ht="15" customHeight="1" x14ac:dyDescent="0.15">
      <c r="C158" s="11"/>
      <c r="E158" s="566"/>
      <c r="F158" s="556">
        <f>SUM(F157:M157)</f>
        <v>5315</v>
      </c>
      <c r="G158" s="556"/>
      <c r="H158" s="556"/>
      <c r="I158" s="556"/>
      <c r="J158" s="556"/>
      <c r="K158" s="556"/>
      <c r="L158" s="556"/>
      <c r="M158" s="556"/>
      <c r="N158" s="556">
        <f>SUM(N157:O157)</f>
        <v>8900</v>
      </c>
      <c r="O158" s="556"/>
      <c r="P158" s="556"/>
      <c r="Q158" s="556"/>
      <c r="R158" s="555">
        <f>SUM(R157:S157)</f>
        <v>300</v>
      </c>
      <c r="S158" s="556"/>
      <c r="T158" s="570"/>
      <c r="U158" s="563">
        <f>U157/Q157</f>
        <v>0.69961505245003686</v>
      </c>
      <c r="V158" s="6"/>
      <c r="W158" s="533"/>
    </row>
    <row r="159" spans="2:26" ht="15" customHeight="1" thickBot="1" x14ac:dyDescent="0.2">
      <c r="E159" s="567"/>
      <c r="F159" s="568"/>
      <c r="G159" s="568"/>
      <c r="H159" s="568"/>
      <c r="I159" s="568"/>
      <c r="J159" s="568"/>
      <c r="K159" s="568"/>
      <c r="L159" s="568"/>
      <c r="M159" s="568"/>
      <c r="N159" s="568"/>
      <c r="O159" s="568"/>
      <c r="P159" s="568"/>
      <c r="Q159" s="568"/>
      <c r="R159" s="165">
        <f>R157/R158</f>
        <v>0.59264444444444431</v>
      </c>
      <c r="S159" s="165">
        <f>S157/R158</f>
        <v>0.40735555555555558</v>
      </c>
      <c r="T159" s="571"/>
      <c r="U159" s="564"/>
      <c r="V159" s="6"/>
      <c r="W159" s="402">
        <f>W157/Q157</f>
        <v>6.6666666666666666E-2</v>
      </c>
    </row>
  </sheetData>
  <autoFilter ref="B2:X155" xr:uid="{00000000-0009-0000-0000-000001000000}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36">
    <mergeCell ref="W157:W158"/>
    <mergeCell ref="F158:M159"/>
    <mergeCell ref="N158:O159"/>
    <mergeCell ref="R158:S158"/>
    <mergeCell ref="U158:U159"/>
    <mergeCell ref="E157:E159"/>
    <mergeCell ref="P157:P159"/>
    <mergeCell ref="Q157:Q159"/>
    <mergeCell ref="T157:T159"/>
    <mergeCell ref="R155:S155"/>
    <mergeCell ref="R150:S150"/>
    <mergeCell ref="S2:S3"/>
    <mergeCell ref="T2:T3"/>
    <mergeCell ref="U2:U3"/>
    <mergeCell ref="R134:S134"/>
    <mergeCell ref="R92:S92"/>
    <mergeCell ref="R106:S106"/>
    <mergeCell ref="R121:S121"/>
    <mergeCell ref="R76:S76"/>
    <mergeCell ref="R28:S28"/>
    <mergeCell ref="R44:S44"/>
    <mergeCell ref="R62:S62"/>
    <mergeCell ref="B1:X1"/>
    <mergeCell ref="B2:B3"/>
    <mergeCell ref="C2:C3"/>
    <mergeCell ref="D2:D3"/>
    <mergeCell ref="E2:E3"/>
    <mergeCell ref="F2:M2"/>
    <mergeCell ref="N2:N3"/>
    <mergeCell ref="O2:O3"/>
    <mergeCell ref="P2:P3"/>
    <mergeCell ref="Q2:Q3"/>
    <mergeCell ref="R2:R3"/>
    <mergeCell ref="W2:W3"/>
    <mergeCell ref="X2:X3"/>
    <mergeCell ref="V2:V3"/>
  </mergeCells>
  <phoneticPr fontId="30" type="noConversion"/>
  <conditionalFormatting sqref="O1:O1048576">
    <cfRule type="cellIs" dxfId="15" priority="1" operator="lessThan">
      <formula>0</formula>
    </cfRule>
  </conditionalFormatting>
  <dataValidations count="2">
    <dataValidation type="custom" errorStyle="warning" allowBlank="1" showInputMessage="1" showErrorMessage="1" errorTitle="Zagrożona integralność arkusza" error="Zaznaczona komórka zawiera formułę, która powinna automatycznie obliczyć wskazaną wartość. Czy jesteś pewien, że chcesz ją zmienić?_x000a_Uwaga: Część komórek bazuje na wartości z arkusza &quot;Stacjonarne&quot;" sqref="T2:U3" xr:uid="{00000000-0002-0000-0100-000000000000}">
      <formula1>_xlfn.ISFORMULA(T2)</formula1>
    </dataValidation>
    <dataValidation type="custom" errorStyle="warning" allowBlank="1" showInputMessage="1" showErrorMessage="1" errorTitle="Zagrożona integralność arkusza" error="Dane w arkuszu są uzupełniane automatycznie na podstawie arkusza ST." sqref="B4:X154" xr:uid="{EC5F4638-6301-46FE-BA30-04806D82E865}">
      <formula1>_xlfn.ISFORMULA(B4)</formula1>
    </dataValidation>
  </dataValidations>
  <printOptions horizontalCentered="1"/>
  <pageMargins left="0.31496062992125984" right="0.31496062992125984" top="1.2204724409448819" bottom="0.15748031496062992" header="0.31496062992125984" footer="0.31496062992125984"/>
  <pageSetup paperSize="9" scale="56" fitToHeight="0" orientation="landscape" r:id="rId1"/>
  <headerFooter>
    <oddHeader>&amp;C&amp;G</oddHeader>
    <oddFooter>&amp;R&amp;10 &amp;D
&amp;T</oddFooter>
  </headerFooter>
  <colBreaks count="1" manualBreakCount="1">
    <brk id="24" max="1048575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C3946-92A9-4FEB-AA1B-2484EA838CB2}">
  <sheetPr>
    <tabColor theme="1"/>
  </sheetPr>
  <dimension ref="A1:D126"/>
  <sheetViews>
    <sheetView topLeftCell="A95" workbookViewId="0">
      <selection activeCell="F117" sqref="F117"/>
    </sheetView>
  </sheetViews>
  <sheetFormatPr baseColWidth="10" defaultColWidth="8.83203125" defaultRowHeight="15" x14ac:dyDescent="0.2"/>
  <cols>
    <col min="1" max="1" width="7.83203125" customWidth="1"/>
    <col min="2" max="2" width="85.6640625" bestFit="1" customWidth="1"/>
    <col min="3" max="3" width="7.6640625" customWidth="1"/>
    <col min="4" max="4" width="21.6640625" customWidth="1"/>
  </cols>
  <sheetData>
    <row r="1" spans="1:4" x14ac:dyDescent="0.2">
      <c r="A1" s="92" t="s">
        <v>149</v>
      </c>
      <c r="B1" s="92" t="s">
        <v>150</v>
      </c>
      <c r="C1" s="85" t="s">
        <v>8</v>
      </c>
      <c r="D1" s="92" t="s">
        <v>151</v>
      </c>
    </row>
    <row r="2" spans="1:4" x14ac:dyDescent="0.2">
      <c r="A2" s="92">
        <f>ST!B4</f>
        <v>1</v>
      </c>
      <c r="B2" s="357" t="str">
        <f>ST!C4</f>
        <v>BHP</v>
      </c>
      <c r="C2" s="92">
        <f>ST!Q4</f>
        <v>0</v>
      </c>
      <c r="D2" s="92" t="str">
        <f>ST!N4&amp;"/"&amp;NST!N4</f>
        <v>8/8</v>
      </c>
    </row>
    <row r="3" spans="1:4" x14ac:dyDescent="0.2">
      <c r="A3" s="92">
        <f>ST!B5</f>
        <v>1</v>
      </c>
      <c r="B3" s="357" t="str">
        <f>ST!C5</f>
        <v>Anatomia prawidłowa i rentgenowska</v>
      </c>
      <c r="C3" s="92">
        <f>ST!Q5</f>
        <v>4</v>
      </c>
      <c r="D3" s="92" t="str">
        <f>ST!N5&amp;"/"&amp;NST!N5</f>
        <v>60/60</v>
      </c>
    </row>
    <row r="4" spans="1:4" x14ac:dyDescent="0.2">
      <c r="A4" s="92">
        <f>ST!B6</f>
        <v>1</v>
      </c>
      <c r="B4" s="357" t="str">
        <f>ST!C6</f>
        <v>Biologia medyczna i genetyka</v>
      </c>
      <c r="C4" s="92">
        <f>ST!Q6</f>
        <v>2</v>
      </c>
      <c r="D4" s="92" t="str">
        <f>ST!N6&amp;"/"&amp;NST!N6</f>
        <v>27/27</v>
      </c>
    </row>
    <row r="5" spans="1:4" x14ac:dyDescent="0.2">
      <c r="A5" s="92">
        <f>ST!B7</f>
        <v>1</v>
      </c>
      <c r="B5" s="357" t="str">
        <f>ST!C7</f>
        <v>Biochemia</v>
      </c>
      <c r="C5" s="92">
        <f>ST!Q7</f>
        <v>1</v>
      </c>
      <c r="D5" s="92" t="str">
        <f>ST!N7&amp;"/"&amp;NST!N7</f>
        <v>20/20</v>
      </c>
    </row>
    <row r="6" spans="1:4" x14ac:dyDescent="0.2">
      <c r="A6" s="92">
        <f>ST!B8</f>
        <v>1</v>
      </c>
      <c r="B6" s="357" t="str">
        <f>ST!C8</f>
        <v>Biofizyka</v>
      </c>
      <c r="C6" s="92">
        <f>ST!Q8</f>
        <v>1</v>
      </c>
      <c r="D6" s="92" t="str">
        <f>ST!N8&amp;"/"&amp;NST!N8</f>
        <v>17/17</v>
      </c>
    </row>
    <row r="7" spans="1:4" x14ac:dyDescent="0.2">
      <c r="A7" s="92">
        <f>ST!B9</f>
        <v>1</v>
      </c>
      <c r="B7" s="357" t="str">
        <f>ST!C9</f>
        <v>Pierwsza pomoc przedmedyczna</v>
      </c>
      <c r="C7" s="92">
        <f>ST!Q9</f>
        <v>1</v>
      </c>
      <c r="D7" s="92" t="str">
        <f>ST!N9&amp;"/"&amp;NST!N9</f>
        <v>17/17</v>
      </c>
    </row>
    <row r="8" spans="1:4" x14ac:dyDescent="0.2">
      <c r="A8" s="92">
        <f>ST!B10</f>
        <v>1</v>
      </c>
      <c r="B8" s="357" t="str">
        <f>ST!C10</f>
        <v>Kinezjologia</v>
      </c>
      <c r="C8" s="92">
        <f>ST!Q10</f>
        <v>1</v>
      </c>
      <c r="D8" s="92" t="str">
        <f>ST!N10&amp;"/"&amp;NST!N10</f>
        <v>25/25</v>
      </c>
    </row>
    <row r="9" spans="1:4" x14ac:dyDescent="0.2">
      <c r="A9" s="92">
        <f>ST!B11</f>
        <v>1</v>
      </c>
      <c r="B9" s="357" t="str">
        <f>ST!C11</f>
        <v>Filozofia i bioetyka</v>
      </c>
      <c r="C9" s="92">
        <f>ST!Q11</f>
        <v>2</v>
      </c>
      <c r="D9" s="92" t="str">
        <f>ST!N11&amp;"/"&amp;NST!N11</f>
        <v>20/20</v>
      </c>
    </row>
    <row r="10" spans="1:4" x14ac:dyDescent="0.2">
      <c r="A10" s="92">
        <f>ST!B12</f>
        <v>1</v>
      </c>
      <c r="B10" s="357" t="str">
        <f>ST!C12</f>
        <v>Ekonomia i system ochrony zdrowia</v>
      </c>
      <c r="C10" s="92">
        <f>ST!Q12</f>
        <v>1</v>
      </c>
      <c r="D10" s="92" t="str">
        <f>ST!N12&amp;"/"&amp;NST!N12</f>
        <v>12/12</v>
      </c>
    </row>
    <row r="11" spans="1:4" x14ac:dyDescent="0.2">
      <c r="A11" s="92">
        <f>ST!B13</f>
        <v>1</v>
      </c>
      <c r="B11" s="357" t="str">
        <f>ST!C13</f>
        <v>Historia fizjoterapii</v>
      </c>
      <c r="C11" s="92">
        <f>ST!Q13</f>
        <v>1</v>
      </c>
      <c r="D11" s="92" t="str">
        <f>ST!N13&amp;"/"&amp;NST!N13</f>
        <v>12/12</v>
      </c>
    </row>
    <row r="12" spans="1:4" x14ac:dyDescent="0.2">
      <c r="A12" s="92">
        <f>ST!B14</f>
        <v>1</v>
      </c>
      <c r="B12" s="357" t="str">
        <f>ST!C14</f>
        <v>Pedagogika ogólna i pedagogika specjalna</v>
      </c>
      <c r="C12" s="92">
        <f>ST!Q14</f>
        <v>1</v>
      </c>
      <c r="D12" s="92" t="str">
        <f>ST!N14&amp;"/"&amp;NST!N14</f>
        <v>15/15</v>
      </c>
    </row>
    <row r="13" spans="1:4" x14ac:dyDescent="0.2">
      <c r="A13" s="92">
        <f>ST!B15</f>
        <v>1</v>
      </c>
      <c r="B13" s="357" t="str">
        <f>ST!C15</f>
        <v xml:space="preserve">Podstawy prawa </v>
      </c>
      <c r="C13" s="92">
        <f>ST!Q15</f>
        <v>1</v>
      </c>
      <c r="D13" s="92" t="str">
        <f>ST!N15&amp;"/"&amp;NST!N15</f>
        <v>15/15</v>
      </c>
    </row>
    <row r="14" spans="1:4" x14ac:dyDescent="0.2">
      <c r="A14" s="92">
        <f>ST!B16</f>
        <v>1</v>
      </c>
      <c r="B14" s="357" t="str">
        <f>ST!C16</f>
        <v>Socjologia ogólna i socjologia niepełnosprawności</v>
      </c>
      <c r="C14" s="92">
        <f>ST!Q16</f>
        <v>1</v>
      </c>
      <c r="D14" s="92" t="str">
        <f>ST!N16&amp;"/"&amp;NST!N16</f>
        <v>15/15</v>
      </c>
    </row>
    <row r="15" spans="1:4" x14ac:dyDescent="0.2">
      <c r="A15" s="92">
        <f>ST!B17</f>
        <v>1</v>
      </c>
      <c r="B15" s="357" t="str">
        <f>ST!C17</f>
        <v>Technologie informacyjne</v>
      </c>
      <c r="C15" s="92">
        <f>ST!Q17</f>
        <v>1</v>
      </c>
      <c r="D15" s="92" t="str">
        <f>ST!N17&amp;"/"&amp;NST!N17</f>
        <v>10/10</v>
      </c>
    </row>
    <row r="16" spans="1:4" x14ac:dyDescent="0.2">
      <c r="A16" s="92">
        <f>ST!B18</f>
        <v>1</v>
      </c>
      <c r="B16" s="357" t="str">
        <f>ST!C18</f>
        <v>Wychowanie fizyczne (I)</v>
      </c>
      <c r="C16" s="92">
        <f>ST!Q18</f>
        <v>0</v>
      </c>
      <c r="D16" s="92" t="str">
        <f>ST!N18&amp;"/"&amp;"0"</f>
        <v>30/0</v>
      </c>
    </row>
    <row r="17" spans="1:4" x14ac:dyDescent="0.2">
      <c r="A17" s="92">
        <f>ST!B19</f>
        <v>1</v>
      </c>
      <c r="B17" s="357" t="str">
        <f>ST!C19</f>
        <v>Dydaktyka fizjoterapii</v>
      </c>
      <c r="C17" s="92">
        <f>ST!Q19</f>
        <v>1</v>
      </c>
      <c r="D17" s="92" t="str">
        <f>ST!N19&amp;"/"&amp;NST!N18</f>
        <v>12/12</v>
      </c>
    </row>
    <row r="18" spans="1:4" x14ac:dyDescent="0.2">
      <c r="A18" s="92">
        <f>ST!B20</f>
        <v>1</v>
      </c>
      <c r="B18" s="357" t="str">
        <f>ST!C20</f>
        <v>Zarządzanie i marketing</v>
      </c>
      <c r="C18" s="92">
        <f>ST!Q20</f>
        <v>1</v>
      </c>
      <c r="D18" s="92" t="str">
        <f>ST!N20&amp;"/"&amp;NST!N19</f>
        <v>12/12</v>
      </c>
    </row>
    <row r="19" spans="1:4" x14ac:dyDescent="0.2">
      <c r="A19" s="92">
        <f>ST!B21</f>
        <v>1</v>
      </c>
      <c r="B19" s="357" t="str">
        <f>ST!C21</f>
        <v>Zdrowie publiczne</v>
      </c>
      <c r="C19" s="92">
        <f>ST!Q21</f>
        <v>1</v>
      </c>
      <c r="D19" s="92" t="str">
        <f>ST!N21&amp;"/"&amp;NST!N20</f>
        <v>12/12</v>
      </c>
    </row>
    <row r="20" spans="1:4" x14ac:dyDescent="0.2">
      <c r="A20" s="92">
        <f>ST!B22</f>
        <v>1</v>
      </c>
      <c r="B20" s="357" t="str">
        <f>ST!C22</f>
        <v>Fizjoterapia ogólna</v>
      </c>
      <c r="C20" s="92">
        <f>ST!Q22</f>
        <v>2</v>
      </c>
      <c r="D20" s="92" t="str">
        <f>ST!N22&amp;"/"&amp;NST!N21</f>
        <v>30/30</v>
      </c>
    </row>
    <row r="21" spans="1:4" x14ac:dyDescent="0.2">
      <c r="A21" s="92">
        <f>ST!B23</f>
        <v>1</v>
      </c>
      <c r="B21" s="357" t="str">
        <f>ST!C23</f>
        <v>Fizjoprofilaktyka i promocja zdrowia</v>
      </c>
      <c r="C21" s="92">
        <f>ST!Q23</f>
        <v>1</v>
      </c>
      <c r="D21" s="92" t="str">
        <f>ST!N23&amp;"/"&amp;NST!N22</f>
        <v>20/20</v>
      </c>
    </row>
    <row r="22" spans="1:4" x14ac:dyDescent="0.2">
      <c r="A22" s="92">
        <f>ST!B24</f>
        <v>1</v>
      </c>
      <c r="B22" s="357" t="str">
        <f>ST!C24</f>
        <v>Kształcenie ruchowe i metodyka nauczania ruchu</v>
      </c>
      <c r="C22" s="92">
        <f>ST!Q24</f>
        <v>2</v>
      </c>
      <c r="D22" s="92" t="str">
        <f>ST!N24&amp;"/"&amp;NST!N23</f>
        <v>34/34</v>
      </c>
    </row>
    <row r="23" spans="1:4" x14ac:dyDescent="0.2">
      <c r="A23" s="92">
        <f>ST!B25</f>
        <v>1</v>
      </c>
      <c r="B23" s="357" t="str">
        <f>ST!C25</f>
        <v>Prawno-etyczne aspekty w postępowaniu fizjoterapeuty z pacjentem nieletnim</v>
      </c>
      <c r="C23" s="92">
        <f>ST!Q25</f>
        <v>1</v>
      </c>
      <c r="D23" s="92" t="str">
        <f>ST!N25&amp;"/"&amp;NST!N24</f>
        <v>17/17</v>
      </c>
    </row>
    <row r="24" spans="1:4" x14ac:dyDescent="0.2">
      <c r="A24" s="92">
        <f>ST!B26</f>
        <v>1</v>
      </c>
      <c r="B24" s="357" t="str">
        <f>ST!C26</f>
        <v>Diagnostyka laboratoryjna i obrazowa</v>
      </c>
      <c r="C24" s="92">
        <f>ST!Q26</f>
        <v>2</v>
      </c>
      <c r="D24" s="92" t="str">
        <f>ST!N26&amp;"/"&amp;NST!N25</f>
        <v>30/30</v>
      </c>
    </row>
    <row r="25" spans="1:4" x14ac:dyDescent="0.2">
      <c r="A25" s="92">
        <f>ST!B27</f>
        <v>1</v>
      </c>
      <c r="B25" s="357" t="str">
        <f>ST!C27</f>
        <v>Aktywność fizyczna osób starszych / Physical activity of elderly people (DW)</v>
      </c>
      <c r="C25" s="92">
        <f>ST!Q27</f>
        <v>1</v>
      </c>
      <c r="D25" s="92" t="str">
        <f>ST!N27&amp;"/"&amp;NST!N26</f>
        <v>17/17</v>
      </c>
    </row>
    <row r="26" spans="1:4" x14ac:dyDescent="0.2">
      <c r="A26" s="92">
        <f>ST!B31</f>
        <v>2</v>
      </c>
      <c r="B26" s="357" t="str">
        <f>ST!C31</f>
        <v>Anatomia prawidłowa i rentgenowska</v>
      </c>
      <c r="C26" s="92">
        <f>ST!Q31</f>
        <v>2</v>
      </c>
      <c r="D26" s="92" t="str">
        <f>ST!N31&amp;"/"&amp;NST!N30</f>
        <v>30/30</v>
      </c>
    </row>
    <row r="27" spans="1:4" x14ac:dyDescent="0.2">
      <c r="A27" s="92">
        <f>ST!B32</f>
        <v>2</v>
      </c>
      <c r="B27" s="357" t="str">
        <f>ST!C32</f>
        <v>Biomechanika</v>
      </c>
      <c r="C27" s="92">
        <f>ST!Q32</f>
        <v>2</v>
      </c>
      <c r="D27" s="92" t="str">
        <f>ST!N32&amp;"/"&amp;NST!N31</f>
        <v>26/26</v>
      </c>
    </row>
    <row r="28" spans="1:4" x14ac:dyDescent="0.2">
      <c r="A28" s="92">
        <f>ST!B33</f>
        <v>2</v>
      </c>
      <c r="B28" s="357" t="str">
        <f>ST!C33</f>
        <v>Fizjologia ogólna z neurofizjologią</v>
      </c>
      <c r="C28" s="92">
        <f>ST!Q33</f>
        <v>3</v>
      </c>
      <c r="D28" s="92" t="str">
        <f>ST!N33&amp;"/"&amp;NST!N32</f>
        <v>55/55</v>
      </c>
    </row>
    <row r="29" spans="1:4" x14ac:dyDescent="0.2">
      <c r="A29" s="92">
        <f>ST!B34</f>
        <v>2</v>
      </c>
      <c r="B29" s="357" t="str">
        <f>ST!C34</f>
        <v>Język obcy (I)</v>
      </c>
      <c r="C29" s="92">
        <f>ST!Q34</f>
        <v>1</v>
      </c>
      <c r="D29" s="92" t="str">
        <f>ST!N34&amp;"/"&amp;NST!N33</f>
        <v>30/30</v>
      </c>
    </row>
    <row r="30" spans="1:4" x14ac:dyDescent="0.2">
      <c r="A30" s="92">
        <f>ST!B35</f>
        <v>2</v>
      </c>
      <c r="B30" s="357" t="str">
        <f>ST!C35</f>
        <v xml:space="preserve">Psychologia </v>
      </c>
      <c r="C30" s="92">
        <f>ST!Q35</f>
        <v>1</v>
      </c>
      <c r="D30" s="92" t="str">
        <f>ST!N35&amp;"/"&amp;NST!N34</f>
        <v>23/23</v>
      </c>
    </row>
    <row r="31" spans="1:4" x14ac:dyDescent="0.2">
      <c r="A31" s="92">
        <f>ST!B36</f>
        <v>2</v>
      </c>
      <c r="B31" s="357" t="str">
        <f>ST!C36</f>
        <v>Demografia i epidemiologia</v>
      </c>
      <c r="C31" s="92">
        <f>ST!Q36</f>
        <v>1</v>
      </c>
      <c r="D31" s="92" t="str">
        <f>ST!N36&amp;"/"&amp;NST!N35</f>
        <v>17/17</v>
      </c>
    </row>
    <row r="32" spans="1:4" x14ac:dyDescent="0.2">
      <c r="A32" s="92">
        <f>ST!B37</f>
        <v>2</v>
      </c>
      <c r="B32" s="357" t="str">
        <f>ST!C37</f>
        <v>Wychowanie fizyczne (II)</v>
      </c>
      <c r="C32" s="92">
        <f>ST!Q37</f>
        <v>0</v>
      </c>
      <c r="D32" s="92" t="str">
        <f>ST!N37&amp;"/"&amp;"0"</f>
        <v>30/0</v>
      </c>
    </row>
    <row r="33" spans="1:4" x14ac:dyDescent="0.2">
      <c r="A33" s="92">
        <f>ST!B38</f>
        <v>2</v>
      </c>
      <c r="B33" s="357" t="str">
        <f>ST!C38</f>
        <v>Fizjoterapia ogólna</v>
      </c>
      <c r="C33" s="92">
        <f>ST!Q38</f>
        <v>1</v>
      </c>
      <c r="D33" s="92" t="str">
        <f>ST!N38&amp;"/"&amp;NST!N36</f>
        <v>17/17</v>
      </c>
    </row>
    <row r="34" spans="1:4" x14ac:dyDescent="0.2">
      <c r="A34" s="92">
        <f>ST!B39</f>
        <v>2</v>
      </c>
      <c r="B34" s="357" t="str">
        <f>ST!C39</f>
        <v>Kinezyterapia (I)</v>
      </c>
      <c r="C34" s="92">
        <f>ST!Q39</f>
        <v>4</v>
      </c>
      <c r="D34" s="92" t="str">
        <f>ST!N39&amp;"/"&amp;NST!N37</f>
        <v>67/67</v>
      </c>
    </row>
    <row r="35" spans="1:4" x14ac:dyDescent="0.2">
      <c r="A35" s="92">
        <f>ST!B40</f>
        <v>2</v>
      </c>
      <c r="B35" s="357" t="str">
        <f>ST!C40</f>
        <v>Kształcenie ruchowe i metodyka nauczania ruchu</v>
      </c>
      <c r="C35" s="92">
        <f>ST!Q40</f>
        <v>2</v>
      </c>
      <c r="D35" s="92" t="str">
        <f>ST!N40&amp;"/"&amp;NST!N38</f>
        <v>34/34</v>
      </c>
    </row>
    <row r="36" spans="1:4" x14ac:dyDescent="0.2">
      <c r="A36" s="92">
        <f>ST!B41</f>
        <v>2</v>
      </c>
      <c r="B36" s="357" t="str">
        <f>ST!C41</f>
        <v>Medycyna fizykalna – fizykoterapia</v>
      </c>
      <c r="C36" s="92">
        <f>ST!Q41</f>
        <v>4</v>
      </c>
      <c r="D36" s="92" t="str">
        <f>ST!N41&amp;"/"&amp;NST!N39</f>
        <v>68/68</v>
      </c>
    </row>
    <row r="37" spans="1:4" x14ac:dyDescent="0.2">
      <c r="A37" s="92">
        <f>ST!B42</f>
        <v>2</v>
      </c>
      <c r="B37" s="357" t="str">
        <f>ST!C42</f>
        <v>Praktyka asystencka</v>
      </c>
      <c r="C37" s="92">
        <f>ST!Q42</f>
        <v>5</v>
      </c>
      <c r="D37" s="92" t="str">
        <f>ST!N42&amp;"/"&amp;NST!N40</f>
        <v>150/150</v>
      </c>
    </row>
    <row r="38" spans="1:4" x14ac:dyDescent="0.2">
      <c r="A38" s="92">
        <f>ST!B43</f>
        <v>2</v>
      </c>
      <c r="B38" s="357" t="str">
        <f>ST!C43</f>
        <v>Rekreacyjne formy aktywności ruchowej / Plenerowe formy ruchu (DW)</v>
      </c>
      <c r="C38" s="92">
        <f>ST!Q43</f>
        <v>2</v>
      </c>
      <c r="D38" s="92" t="str">
        <f>ST!N43&amp;"/"&amp;NST!N41</f>
        <v>34/34</v>
      </c>
    </row>
    <row r="39" spans="1:4" x14ac:dyDescent="0.2">
      <c r="A39" s="92">
        <f>ST!B44</f>
        <v>2</v>
      </c>
      <c r="B39" s="357" t="str">
        <f>ST!C44</f>
        <v>Dieta w zdrowiu i chorobie</v>
      </c>
      <c r="C39" s="92">
        <f>ST!Q44</f>
        <v>2</v>
      </c>
      <c r="D39" s="92" t="str">
        <f>ST!N44&amp;"/"&amp;NST!N42</f>
        <v>28/28</v>
      </c>
    </row>
    <row r="40" spans="1:4" x14ac:dyDescent="0.2">
      <c r="A40" s="92">
        <f>ST!B48</f>
        <v>3</v>
      </c>
      <c r="B40" s="357" t="str">
        <f>ST!C48</f>
        <v>Anatomia funkcjonalna i palpacyjna</v>
      </c>
      <c r="C40" s="92">
        <f>ST!Q48</f>
        <v>2</v>
      </c>
      <c r="D40" s="92" t="str">
        <f>ST!N48&amp;"/"&amp;NST!N46</f>
        <v>30/30</v>
      </c>
    </row>
    <row r="41" spans="1:4" x14ac:dyDescent="0.2">
      <c r="A41" s="92">
        <f>ST!B49</f>
        <v>3</v>
      </c>
      <c r="B41" s="357" t="str">
        <f>ST!C49</f>
        <v xml:space="preserve">Fizjologia wysiłku fizycznego </v>
      </c>
      <c r="C41" s="92">
        <f>ST!Q49</f>
        <v>3</v>
      </c>
      <c r="D41" s="92" t="str">
        <f>ST!N49&amp;"/"&amp;NST!N47</f>
        <v>40/40</v>
      </c>
    </row>
    <row r="42" spans="1:4" x14ac:dyDescent="0.2">
      <c r="A42" s="92">
        <f>ST!B50</f>
        <v>3</v>
      </c>
      <c r="B42" s="357" t="str">
        <f>ST!C50</f>
        <v>Patologia ogólna</v>
      </c>
      <c r="C42" s="92">
        <f>ST!Q50</f>
        <v>2</v>
      </c>
      <c r="D42" s="92" t="str">
        <f>ST!N50&amp;"/"&amp;NST!N48</f>
        <v>30/30</v>
      </c>
    </row>
    <row r="43" spans="1:4" x14ac:dyDescent="0.2">
      <c r="A43" s="92">
        <f>ST!B51</f>
        <v>3</v>
      </c>
      <c r="B43" s="357" t="str">
        <f>ST!C51</f>
        <v>Język obcy (II)</v>
      </c>
      <c r="C43" s="92">
        <f>ST!Q51</f>
        <v>1</v>
      </c>
      <c r="D43" s="92" t="str">
        <f>ST!N51&amp;"/"&amp;NST!N49</f>
        <v>30/30</v>
      </c>
    </row>
    <row r="44" spans="1:4" x14ac:dyDescent="0.2">
      <c r="A44" s="92">
        <f>ST!B52</f>
        <v>3</v>
      </c>
      <c r="B44" s="357" t="str">
        <f>ST!C52</f>
        <v>Kinezyterapia (II)</v>
      </c>
      <c r="C44" s="92">
        <f>ST!Q52</f>
        <v>2</v>
      </c>
      <c r="D44" s="92" t="str">
        <f>ST!N52&amp;"/"&amp;NST!N50</f>
        <v>38/38</v>
      </c>
    </row>
    <row r="45" spans="1:4" x14ac:dyDescent="0.2">
      <c r="A45" s="92">
        <f>ST!B53</f>
        <v>3</v>
      </c>
      <c r="B45" s="357" t="str">
        <f>ST!C53</f>
        <v>Masaż (I)</v>
      </c>
      <c r="C45" s="92">
        <f>ST!Q53</f>
        <v>2</v>
      </c>
      <c r="D45" s="92" t="str">
        <f>ST!N53&amp;"/"&amp;NST!N51</f>
        <v>34/34</v>
      </c>
    </row>
    <row r="46" spans="1:4" x14ac:dyDescent="0.2">
      <c r="A46" s="92">
        <f>ST!B54</f>
        <v>3</v>
      </c>
      <c r="B46" s="357" t="str">
        <f>ST!C54</f>
        <v>Terapia manualna</v>
      </c>
      <c r="C46" s="92">
        <f>ST!Q54</f>
        <v>2</v>
      </c>
      <c r="D46" s="92" t="str">
        <f>ST!N54&amp;"/"&amp;NST!N52</f>
        <v>35/35</v>
      </c>
    </row>
    <row r="47" spans="1:4" x14ac:dyDescent="0.2">
      <c r="A47" s="92">
        <f>ST!B55</f>
        <v>3</v>
      </c>
      <c r="B47" s="357" t="str">
        <f>ST!C55</f>
        <v>Medycyna fizykalna – fizykoterapia</v>
      </c>
      <c r="C47" s="92">
        <f>ST!Q55</f>
        <v>2</v>
      </c>
      <c r="D47" s="92" t="str">
        <f>ST!N55&amp;"/"&amp;NST!N53</f>
        <v>34/34</v>
      </c>
    </row>
    <row r="48" spans="1:4" x14ac:dyDescent="0.2">
      <c r="A48" s="92">
        <f>ST!B56</f>
        <v>3</v>
      </c>
      <c r="B48" s="357" t="str">
        <f>ST!C56</f>
        <v>Balneoklimatologia i odnowa biologiczna</v>
      </c>
      <c r="C48" s="92">
        <f>ST!Q56</f>
        <v>2</v>
      </c>
      <c r="D48" s="92" t="str">
        <f>ST!N56&amp;"/"&amp;NST!N54</f>
        <v>34/34</v>
      </c>
    </row>
    <row r="49" spans="1:4" x14ac:dyDescent="0.2">
      <c r="A49" s="92">
        <f>ST!B57</f>
        <v>3</v>
      </c>
      <c r="B49" s="357" t="str">
        <f>ST!C57</f>
        <v>Podstawy treningu zdrowotnego / Podstawy pilatesu (DW)</v>
      </c>
      <c r="C49" s="92">
        <f>ST!Q57</f>
        <v>2</v>
      </c>
      <c r="D49" s="92" t="str">
        <f>ST!N57&amp;"/"&amp;NST!N55</f>
        <v>30/30</v>
      </c>
    </row>
    <row r="50" spans="1:4" x14ac:dyDescent="0.2">
      <c r="A50" s="92">
        <f>ST!B91</f>
        <v>5</v>
      </c>
      <c r="B50" s="357" t="str">
        <f>ST!C91</f>
        <v>Ćwiczenia sensomotoryczne</v>
      </c>
      <c r="C50" s="92">
        <f>ST!Q91</f>
        <v>2</v>
      </c>
      <c r="D50" s="92" t="str">
        <f>ST!N91&amp;"/"&amp;NST!N89</f>
        <v>29/29</v>
      </c>
    </row>
    <row r="51" spans="1:4" x14ac:dyDescent="0.2">
      <c r="A51" s="92">
        <f>ST!B59</f>
        <v>3</v>
      </c>
      <c r="B51" s="357" t="str">
        <f>ST!C59</f>
        <v>Metody specjalne fizjoterapii – metody reedukacji posturalnej</v>
      </c>
      <c r="C51" s="92">
        <f>ST!Q59</f>
        <v>2</v>
      </c>
      <c r="D51" s="92" t="str">
        <f>ST!N59&amp;"/"&amp;NST!N57</f>
        <v>36/36</v>
      </c>
    </row>
    <row r="52" spans="1:4" x14ac:dyDescent="0.2">
      <c r="A52" s="92">
        <f>ST!B60</f>
        <v>3</v>
      </c>
      <c r="B52" s="357" t="str">
        <f>ST!C60</f>
        <v>Metody specjalne fizjoterapii – reedukacji nerwowo-mięśniowej</v>
      </c>
      <c r="C52" s="92">
        <f>ST!Q60</f>
        <v>2</v>
      </c>
      <c r="D52" s="92" t="str">
        <f>ST!N60&amp;"/"&amp;NST!N58</f>
        <v>30/30</v>
      </c>
    </row>
    <row r="53" spans="1:4" x14ac:dyDescent="0.2">
      <c r="A53" s="92">
        <f>ST!B61</f>
        <v>3</v>
      </c>
      <c r="B53" s="357" t="str">
        <f>ST!C61</f>
        <v>Metody specjalne fizjoterapii – neurorehabilitacja</v>
      </c>
      <c r="C53" s="92">
        <f>ST!Q61</f>
        <v>3</v>
      </c>
      <c r="D53" s="92" t="str">
        <f>ST!N61&amp;"/"&amp;NST!N59</f>
        <v>50/50</v>
      </c>
    </row>
    <row r="54" spans="1:4" x14ac:dyDescent="0.2">
      <c r="A54" s="92">
        <f>ST!B62</f>
        <v>3</v>
      </c>
      <c r="B54" s="357" t="str">
        <f>ST!C62</f>
        <v>Podstawy kinesiotapingu</v>
      </c>
      <c r="C54" s="92">
        <f>ST!Q62</f>
        <v>1</v>
      </c>
      <c r="D54" s="92" t="str">
        <f>ST!N62&amp;"/"&amp;NST!N60</f>
        <v>17/17</v>
      </c>
    </row>
    <row r="55" spans="1:4" x14ac:dyDescent="0.2">
      <c r="A55" s="92">
        <f>ST!B66</f>
        <v>4</v>
      </c>
      <c r="B55" s="357" t="str">
        <f>ST!C66</f>
        <v>Język obcy (III)</v>
      </c>
      <c r="C55" s="92">
        <f>ST!Q66</f>
        <v>1</v>
      </c>
      <c r="D55" s="92" t="str">
        <f>ST!N66&amp;"/"&amp;NST!N64</f>
        <v>30/30</v>
      </c>
    </row>
    <row r="56" spans="1:4" x14ac:dyDescent="0.2">
      <c r="A56" s="92">
        <f>ST!B67</f>
        <v>4</v>
      </c>
      <c r="B56" s="357" t="str">
        <f>ST!C67</f>
        <v>Kinezyterapia (III)</v>
      </c>
      <c r="C56" s="92">
        <f>ST!Q67</f>
        <v>2</v>
      </c>
      <c r="D56" s="92" t="str">
        <f>ST!N67&amp;"/"&amp;NST!N65</f>
        <v>34/34</v>
      </c>
    </row>
    <row r="57" spans="1:4" x14ac:dyDescent="0.2">
      <c r="A57" s="92">
        <f>ST!B68</f>
        <v>4</v>
      </c>
      <c r="B57" s="357" t="str">
        <f>ST!C68</f>
        <v>Masaż (II)</v>
      </c>
      <c r="C57" s="92">
        <f>ST!Q68</f>
        <v>2</v>
      </c>
      <c r="D57" s="92" t="str">
        <f>ST!N68&amp;"/"&amp;NST!N66</f>
        <v>34/34</v>
      </c>
    </row>
    <row r="58" spans="1:4" x14ac:dyDescent="0.2">
      <c r="A58" s="92">
        <f>ST!B69</f>
        <v>4</v>
      </c>
      <c r="B58" s="357" t="str">
        <f>ST!C69</f>
        <v>Kliniczne podstawy fizjoterapii w intensywnej terapii</v>
      </c>
      <c r="C58" s="92">
        <f>ST!Q69</f>
        <v>2</v>
      </c>
      <c r="D58" s="92" t="str">
        <f>ST!N69&amp;"/"&amp;NST!N67</f>
        <v>37/37</v>
      </c>
    </row>
    <row r="59" spans="1:4" x14ac:dyDescent="0.2">
      <c r="A59" s="92">
        <f>ST!B70</f>
        <v>4</v>
      </c>
      <c r="B59" s="357" t="str">
        <f>ST!C70</f>
        <v>Kliniczne podstawy fizjoterapii w chirurgii</v>
      </c>
      <c r="C59" s="92">
        <f>ST!Q70</f>
        <v>2</v>
      </c>
      <c r="D59" s="92" t="str">
        <f>ST!N70&amp;"/"&amp;NST!N68</f>
        <v>34/34</v>
      </c>
    </row>
    <row r="60" spans="1:4" x14ac:dyDescent="0.2">
      <c r="A60" s="92">
        <f>ST!B71</f>
        <v>4</v>
      </c>
      <c r="B60" s="357" t="str">
        <f>ST!C71</f>
        <v>Kliniczne podstawy fizjoterapii w neurologii i neurochirurgii</v>
      </c>
      <c r="C60" s="92">
        <f>ST!Q71</f>
        <v>3</v>
      </c>
      <c r="D60" s="92" t="str">
        <f>ST!N71&amp;"/"&amp;NST!N69</f>
        <v>55/55</v>
      </c>
    </row>
    <row r="61" spans="1:4" x14ac:dyDescent="0.2">
      <c r="A61" s="92">
        <f>ST!B72</f>
        <v>4</v>
      </c>
      <c r="B61" s="357" t="str">
        <f>ST!C72</f>
        <v>Kliniczne podstawy fizjoterapii w pulmonologii</v>
      </c>
      <c r="C61" s="92">
        <f>ST!Q72</f>
        <v>2</v>
      </c>
      <c r="D61" s="92" t="str">
        <f>ST!N72&amp;"/"&amp;NST!N70</f>
        <v>34/34</v>
      </c>
    </row>
    <row r="62" spans="1:4" x14ac:dyDescent="0.2">
      <c r="A62" s="92">
        <f>ST!B73</f>
        <v>4</v>
      </c>
      <c r="B62" s="357" t="str">
        <f>ST!C73</f>
        <v>Kliniczne podstawy fizjoterapii w ortopedii</v>
      </c>
      <c r="C62" s="92">
        <f>ST!Q73</f>
        <v>3</v>
      </c>
      <c r="D62" s="92" t="str">
        <f>ST!N73&amp;"/"&amp;NST!N71</f>
        <v>50/50</v>
      </c>
    </row>
    <row r="63" spans="1:4" x14ac:dyDescent="0.2">
      <c r="A63" s="92">
        <f>ST!B74</f>
        <v>4</v>
      </c>
      <c r="B63" s="357" t="str">
        <f>ST!C74</f>
        <v>Fizjoterapia stawów skroniowo-żuchwowych</v>
      </c>
      <c r="C63" s="92">
        <f>ST!Q74</f>
        <v>1</v>
      </c>
      <c r="D63" s="92" t="str">
        <f>ST!N74&amp;"/"&amp;NST!N72</f>
        <v>25/25</v>
      </c>
    </row>
    <row r="64" spans="1:4" x14ac:dyDescent="0.2">
      <c r="A64" s="92">
        <f>ST!B75</f>
        <v>4</v>
      </c>
      <c r="B64" s="357" t="str">
        <f>ST!C75</f>
        <v>Zakażenia szpitalne</v>
      </c>
      <c r="C64" s="92">
        <f>ST!Q75</f>
        <v>1</v>
      </c>
      <c r="D64" s="92" t="str">
        <f>ST!N75&amp;"/"&amp;NST!N73</f>
        <v>20/20</v>
      </c>
    </row>
    <row r="65" spans="1:4" x14ac:dyDescent="0.2">
      <c r="A65" s="92">
        <f>ST!B76</f>
        <v>4</v>
      </c>
      <c r="B65" s="357" t="str">
        <f>ST!C76</f>
        <v>Wakacyjna praktyka z kinezyterapii</v>
      </c>
      <c r="C65" s="92">
        <f>ST!Q76</f>
        <v>11</v>
      </c>
      <c r="D65" s="92" t="str">
        <f>ST!N76&amp;"/"&amp;NST!N74</f>
        <v>300/300</v>
      </c>
    </row>
    <row r="66" spans="1:4" x14ac:dyDescent="0.2">
      <c r="A66" s="92">
        <f>ST!B80</f>
        <v>5</v>
      </c>
      <c r="B66" s="357" t="str">
        <f>ST!C80</f>
        <v>Język obcy (IV)</v>
      </c>
      <c r="C66" s="92">
        <f>ST!Q80</f>
        <v>1</v>
      </c>
      <c r="D66" s="92" t="str">
        <f>ST!N80&amp;"/"&amp;NST!N78</f>
        <v>30/30</v>
      </c>
    </row>
    <row r="67" spans="1:4" x14ac:dyDescent="0.2">
      <c r="A67" s="92">
        <f>ST!B81</f>
        <v>5</v>
      </c>
      <c r="B67" s="357" t="str">
        <f>ST!C81</f>
        <v>Fizjoterapia w chorobach wewnętrznych w chirurgii i intensywnej terapii</v>
      </c>
      <c r="C67" s="92">
        <f>ST!Q81</f>
        <v>2</v>
      </c>
      <c r="D67" s="92" t="str">
        <f>ST!N81&amp;"/"&amp;NST!N79</f>
        <v>39/39</v>
      </c>
    </row>
    <row r="68" spans="1:4" x14ac:dyDescent="0.2">
      <c r="A68" s="92">
        <f>ST!B82</f>
        <v>5</v>
      </c>
      <c r="B68" s="357" t="str">
        <f>ST!C82</f>
        <v>Kliniczne podstawy fizjoterapii w ginekologii i położnictwie</v>
      </c>
      <c r="C68" s="92">
        <f>ST!Q82</f>
        <v>2</v>
      </c>
      <c r="D68" s="92" t="str">
        <f>ST!N82&amp;"/"&amp;NST!N80</f>
        <v>34/34</v>
      </c>
    </row>
    <row r="69" spans="1:4" x14ac:dyDescent="0.2">
      <c r="A69" s="92">
        <f>ST!B83</f>
        <v>5</v>
      </c>
      <c r="B69" s="357" t="str">
        <f>ST!C83</f>
        <v>Kliniczne podstawy fizjoterapii w pediatrii i neurologii dziecięcej</v>
      </c>
      <c r="C69" s="92">
        <f>ST!Q83</f>
        <v>3</v>
      </c>
      <c r="D69" s="92" t="str">
        <f>ST!N83&amp;"/"&amp;NST!N81</f>
        <v>44/44</v>
      </c>
    </row>
    <row r="70" spans="1:4" x14ac:dyDescent="0.2">
      <c r="A70" s="92">
        <f>ST!B84</f>
        <v>5</v>
      </c>
      <c r="B70" s="357" t="str">
        <f>ST!C84</f>
        <v>Fizjoterapia kliniczna w dysfunkcjach układu ruchu w ortopedii</v>
      </c>
      <c r="C70" s="92">
        <f>ST!Q84</f>
        <v>3</v>
      </c>
      <c r="D70" s="92" t="str">
        <f>ST!N84&amp;"/"&amp;NST!N82</f>
        <v>50/50</v>
      </c>
    </row>
    <row r="71" spans="1:4" x14ac:dyDescent="0.2">
      <c r="A71" s="92">
        <f>ST!B85</f>
        <v>5</v>
      </c>
      <c r="B71" s="357" t="str">
        <f>ST!C85</f>
        <v>Fizjoterapia kliniczna w dysfunkcjach układu ruchu w neurologii i neurochirurgii</v>
      </c>
      <c r="C71" s="92">
        <f>ST!Q85</f>
        <v>3</v>
      </c>
      <c r="D71" s="92" t="str">
        <f>ST!N85&amp;"/"&amp;NST!N83</f>
        <v>50/50</v>
      </c>
    </row>
    <row r="72" spans="1:4" x14ac:dyDescent="0.2">
      <c r="A72" s="92">
        <f>ST!B86</f>
        <v>5</v>
      </c>
      <c r="B72" s="357" t="str">
        <f>ST!C86</f>
        <v>Kliniczne podstawy fizjoterapii w traumatologii i medycynie sportowej</v>
      </c>
      <c r="C72" s="92">
        <f>ST!Q86</f>
        <v>3</v>
      </c>
      <c r="D72" s="92" t="str">
        <f>ST!N86&amp;"/"&amp;NST!N84</f>
        <v>50/50</v>
      </c>
    </row>
    <row r="73" spans="1:4" x14ac:dyDescent="0.2">
      <c r="A73" s="92">
        <f>ST!B87</f>
        <v>5</v>
      </c>
      <c r="B73" s="357" t="str">
        <f>ST!C87</f>
        <v>Fizjoterapia w chorobach wewnętrznych w pulmonologii</v>
      </c>
      <c r="C73" s="92">
        <f>ST!Q87</f>
        <v>2</v>
      </c>
      <c r="D73" s="92" t="str">
        <f>ST!N87&amp;"/"&amp;NST!N85</f>
        <v>34/34</v>
      </c>
    </row>
    <row r="74" spans="1:4" x14ac:dyDescent="0.2">
      <c r="A74" s="92">
        <f>ST!B88</f>
        <v>5</v>
      </c>
      <c r="B74" s="357" t="str">
        <f>ST!C88</f>
        <v>Praktyka z fizjoterapii klinicznej, fizykoterapii i masażu</v>
      </c>
      <c r="C74" s="92">
        <f>ST!Q88</f>
        <v>4</v>
      </c>
      <c r="D74" s="92" t="str">
        <f>ST!N88&amp;"/"&amp;NST!N86</f>
        <v>100/100</v>
      </c>
    </row>
    <row r="75" spans="1:4" x14ac:dyDescent="0.2">
      <c r="A75" s="92">
        <f>ST!B89</f>
        <v>5</v>
      </c>
      <c r="B75" s="357" t="str">
        <f>ST!C89</f>
        <v>Wybrane techniki masażu / Wybrane techniki masażu z elementami odnowy biologicznej / Selected massage techniques / Selected massage techniques with elements of biological regeneration (DW)</v>
      </c>
      <c r="C75" s="92">
        <f>ST!Q89</f>
        <v>2</v>
      </c>
      <c r="D75" s="92" t="str">
        <f>ST!N89&amp;"/"&amp;NST!N87</f>
        <v>29/29</v>
      </c>
    </row>
    <row r="76" spans="1:4" x14ac:dyDescent="0.2">
      <c r="A76" s="92">
        <f>ST!B90</f>
        <v>5</v>
      </c>
      <c r="B76" s="357" t="str">
        <f>ST!C90</f>
        <v>Metody specjalne fizjoterapii – terapia neurorozwojowa</v>
      </c>
      <c r="C76" s="92">
        <f>ST!Q90</f>
        <v>1</v>
      </c>
      <c r="D76" s="92" t="str">
        <f>ST!N90&amp;"/"&amp;NST!N88</f>
        <v>20/20</v>
      </c>
    </row>
    <row r="77" spans="1:4" x14ac:dyDescent="0.2">
      <c r="A77" s="92">
        <f>ST!B58</f>
        <v>3</v>
      </c>
      <c r="B77" s="357" t="str">
        <f>ST!C58</f>
        <v>Zabawy motoryczne wspomagające rozwój psychoruchowy dziecka</v>
      </c>
      <c r="C77" s="92">
        <f>ST!Q58</f>
        <v>2</v>
      </c>
      <c r="D77" s="92" t="str">
        <f>ST!N58&amp;"/"&amp;NST!N56</f>
        <v>30/30</v>
      </c>
    </row>
    <row r="78" spans="1:4" x14ac:dyDescent="0.2">
      <c r="A78" s="92">
        <f>ST!B92</f>
        <v>5</v>
      </c>
      <c r="B78" s="357" t="str">
        <f>ST!C92</f>
        <v>Terapia zaburzeń głosu / Podstawy fizjoterapii logopedycznej (DW)</v>
      </c>
      <c r="C78" s="92">
        <f>ST!Q92</f>
        <v>2</v>
      </c>
      <c r="D78" s="92" t="str">
        <f>ST!N92&amp;"/"&amp;NST!N90</f>
        <v>28/28</v>
      </c>
    </row>
    <row r="79" spans="1:4" x14ac:dyDescent="0.2">
      <c r="A79" s="92">
        <f>ST!B96</f>
        <v>6</v>
      </c>
      <c r="B79" s="357" t="str">
        <f>ST!C96</f>
        <v>Język obcy (V)</v>
      </c>
      <c r="C79" s="92">
        <f>ST!Q96</f>
        <v>1</v>
      </c>
      <c r="D79" s="92" t="str">
        <f>ST!N96&amp;"/"&amp;NST!N94</f>
        <v>30/30</v>
      </c>
    </row>
    <row r="80" spans="1:4" x14ac:dyDescent="0.2">
      <c r="A80" s="92">
        <f>ST!B97</f>
        <v>6</v>
      </c>
      <c r="B80" s="357" t="str">
        <f>ST!C97</f>
        <v>Diagnostyka funkcjonalna i planowanie fizjoterapii w chorobach wewnętrznych w chirurgii i intensywnej terapii</v>
      </c>
      <c r="C80" s="92">
        <f>ST!Q97</f>
        <v>3</v>
      </c>
      <c r="D80" s="92" t="str">
        <f>ST!N97&amp;"/"&amp;NST!N95</f>
        <v>47/47</v>
      </c>
    </row>
    <row r="81" spans="1:4" x14ac:dyDescent="0.2">
      <c r="A81" s="92">
        <f>ST!B98</f>
        <v>6</v>
      </c>
      <c r="B81" s="357" t="str">
        <f>ST!C98</f>
        <v>Diagnostyka funkcjonalna i planowanie fizjoterapii w dysfunkcjach układu ruchu w ortopedii</v>
      </c>
      <c r="C81" s="92">
        <f>ST!Q98</f>
        <v>4</v>
      </c>
      <c r="D81" s="92" t="str">
        <f>ST!N98&amp;"/"&amp;NST!N96</f>
        <v>60/60</v>
      </c>
    </row>
    <row r="82" spans="1:4" x14ac:dyDescent="0.2">
      <c r="A82" s="92">
        <f>ST!B99</f>
        <v>6</v>
      </c>
      <c r="B82" s="357" t="str">
        <f>ST!C99</f>
        <v>Diagnostyka funkcjonalna i planowanie fizjoterapii w dysfunkcjach układu ruchu w neurologii i neurochirurgii</v>
      </c>
      <c r="C82" s="92">
        <f>ST!Q99</f>
        <v>3</v>
      </c>
      <c r="D82" s="92" t="str">
        <f>ST!N99&amp;"/"&amp;NST!N97</f>
        <v>50/50</v>
      </c>
    </row>
    <row r="83" spans="1:4" x14ac:dyDescent="0.2">
      <c r="A83" s="92">
        <f>ST!B100</f>
        <v>6</v>
      </c>
      <c r="B83" s="357" t="str">
        <f>ST!C100</f>
        <v>Fizjoterapia kliniczna w dysfunkcjach układu ruchu w traumatologii i medycynie sportowej</v>
      </c>
      <c r="C83" s="92">
        <f>ST!Q100</f>
        <v>3</v>
      </c>
      <c r="D83" s="92" t="str">
        <f>ST!N100&amp;"/"&amp;NST!N98</f>
        <v>50/50</v>
      </c>
    </row>
    <row r="84" spans="1:4" x14ac:dyDescent="0.2">
      <c r="A84" s="92">
        <f>ST!B101</f>
        <v>6</v>
      </c>
      <c r="B84" s="357" t="str">
        <f>ST!C101</f>
        <v>Diagnostyka funkcjonalna i planowanie fizjoterapii w chorobach wewnętrznych w pulmonologii</v>
      </c>
      <c r="C84" s="92">
        <f>ST!Q101</f>
        <v>2</v>
      </c>
      <c r="D84" s="92" t="str">
        <f>ST!N101&amp;"/"&amp;NST!N99</f>
        <v>45/45</v>
      </c>
    </row>
    <row r="85" spans="1:4" x14ac:dyDescent="0.2">
      <c r="A85" s="92">
        <f>ST!B102</f>
        <v>6</v>
      </c>
      <c r="B85" s="357" t="str">
        <f>ST!C102</f>
        <v>Fizjoterapia w chorobach wewnętrznych w pediatrii</v>
      </c>
      <c r="C85" s="92">
        <f>ST!Q102</f>
        <v>2</v>
      </c>
      <c r="D85" s="92" t="str">
        <f>ST!N102&amp;"/"&amp;NST!N100</f>
        <v>34/34</v>
      </c>
    </row>
    <row r="86" spans="1:4" x14ac:dyDescent="0.2">
      <c r="A86" s="92">
        <f>ST!B103</f>
        <v>6</v>
      </c>
      <c r="B86" s="357" t="str">
        <f>ST!C103</f>
        <v>Fizjoterapia w chorobach wewnętrznych w: ginekologii i położnictwie</v>
      </c>
      <c r="C86" s="92">
        <f>ST!Q103</f>
        <v>2</v>
      </c>
      <c r="D86" s="92" t="str">
        <f>ST!N103&amp;"/"&amp;NST!N101</f>
        <v>34/34</v>
      </c>
    </row>
    <row r="87" spans="1:4" x14ac:dyDescent="0.2">
      <c r="A87" s="92">
        <f>ST!B104</f>
        <v>6</v>
      </c>
      <c r="B87" s="357" t="str">
        <f>ST!C104</f>
        <v>Wakacyjna praktyka profilowana - wybieralna</v>
      </c>
      <c r="C87" s="92">
        <f>ST!Q104</f>
        <v>7</v>
      </c>
      <c r="D87" s="92" t="str">
        <f>ST!N104&amp;"/"&amp;NST!N102</f>
        <v>200/200</v>
      </c>
    </row>
    <row r="88" spans="1:4" x14ac:dyDescent="0.2">
      <c r="A88" s="92">
        <f>ST!B105</f>
        <v>6</v>
      </c>
      <c r="B88" s="357" t="str">
        <f>ST!C105</f>
        <v>Kształcenie ruchowe i metodyka nauczania ruchu: Trening zdrowotny w środowisku wodnym / Pływanie terapeutyczne</v>
      </c>
      <c r="C88" s="92">
        <f>ST!Q105</f>
        <v>1</v>
      </c>
      <c r="D88" s="92" t="str">
        <f>ST!N105&amp;"/"&amp;NST!N103</f>
        <v>17/17</v>
      </c>
    </row>
    <row r="89" spans="1:4" x14ac:dyDescent="0.2">
      <c r="A89" s="92">
        <f>ST!B106</f>
        <v>6</v>
      </c>
      <c r="B89" s="357" t="str">
        <f>ST!C106</f>
        <v>Kliniczne podstawy fizjoterapii w onkologii i medycynie paliatywnej</v>
      </c>
      <c r="C89" s="92">
        <f>ST!Q106</f>
        <v>2</v>
      </c>
      <c r="D89" s="92" t="str">
        <f>ST!N106&amp;"/"&amp;NST!N104</f>
        <v>34/34</v>
      </c>
    </row>
    <row r="90" spans="1:4" x14ac:dyDescent="0.2">
      <c r="A90" s="92">
        <f>ST!B110</f>
        <v>7</v>
      </c>
      <c r="B90" s="357" t="str">
        <f>ST!C110</f>
        <v>Adaptowana aktywność fizyczna i sport osób niepełnosprawnych</v>
      </c>
      <c r="C90" s="92">
        <f>ST!Q110</f>
        <v>1</v>
      </c>
      <c r="D90" s="92" t="str">
        <f>ST!N110&amp;"/"&amp;NST!N108</f>
        <v>20/20</v>
      </c>
    </row>
    <row r="91" spans="1:4" x14ac:dyDescent="0.2">
      <c r="A91" s="92">
        <f>ST!B111</f>
        <v>7</v>
      </c>
      <c r="B91" s="357" t="str">
        <f>ST!C111</f>
        <v>Kliniczne podstawy fizjoterapii w reumatologii</v>
      </c>
      <c r="C91" s="92">
        <f>ST!Q111</f>
        <v>3</v>
      </c>
      <c r="D91" s="92" t="str">
        <f>ST!N111&amp;"/"&amp;NST!N109</f>
        <v>40/40</v>
      </c>
    </row>
    <row r="92" spans="1:4" x14ac:dyDescent="0.2">
      <c r="A92" s="92">
        <f>ST!B112</f>
        <v>7</v>
      </c>
      <c r="B92" s="357" t="str">
        <f>ST!C112</f>
        <v>Kliniczne podstawy fizjoterapii w geriatrii</v>
      </c>
      <c r="C92" s="92">
        <f>ST!Q112</f>
        <v>2</v>
      </c>
      <c r="D92" s="92" t="str">
        <f>ST!N112&amp;"/"&amp;NST!N110</f>
        <v>34/34</v>
      </c>
    </row>
    <row r="93" spans="1:4" x14ac:dyDescent="0.2">
      <c r="A93" s="92">
        <f>ST!B113</f>
        <v>7</v>
      </c>
      <c r="B93" s="357" t="str">
        <f>ST!C113</f>
        <v>Kliniczne podstawy fizjoterapii w psychiatrii</v>
      </c>
      <c r="C93" s="92">
        <f>ST!Q113</f>
        <v>2</v>
      </c>
      <c r="D93" s="92" t="str">
        <f>ST!N113&amp;"/"&amp;NST!N111</f>
        <v>30/30</v>
      </c>
    </row>
    <row r="94" spans="1:4" x14ac:dyDescent="0.2">
      <c r="A94" s="92">
        <f>ST!B114</f>
        <v>7</v>
      </c>
      <c r="B94" s="357" t="str">
        <f>ST!C114</f>
        <v>Diagnostyka funkcjonalna i planowanie fizjoterapii w dysfunkcjach układu ruchu w traumatologii i medycynie sportowej</v>
      </c>
      <c r="C94" s="92">
        <f>ST!Q114</f>
        <v>4</v>
      </c>
      <c r="D94" s="92" t="str">
        <f>ST!N114&amp;"/"&amp;NST!N112</f>
        <v>67/67</v>
      </c>
    </row>
    <row r="95" spans="1:4" x14ac:dyDescent="0.2">
      <c r="A95" s="92">
        <f>ST!B115</f>
        <v>7</v>
      </c>
      <c r="B95" s="357" t="str">
        <f>ST!C115</f>
        <v>Diagnostyka funkcjonalna i planowanie fizjoterapii w chorobach wewnętrznych w ginekologii i położnictwie</v>
      </c>
      <c r="C95" s="92">
        <f>ST!Q115</f>
        <v>3</v>
      </c>
      <c r="D95" s="92" t="str">
        <f>ST!N115&amp;"/"&amp;NST!N113</f>
        <v>47/47</v>
      </c>
    </row>
    <row r="96" spans="1:4" x14ac:dyDescent="0.2">
      <c r="A96" s="92">
        <f>ST!B116</f>
        <v>7</v>
      </c>
      <c r="B96" s="357" t="str">
        <f>ST!C116</f>
        <v>Diagnostyka funkcjonalna i planowanie fizjoterapii w dysfunkcjach układu ruchu w neurologii i neurochirurgii</v>
      </c>
      <c r="C96" s="92">
        <f>ST!Q116</f>
        <v>3</v>
      </c>
      <c r="D96" s="92" t="str">
        <f>ST!N116&amp;"/"&amp;NST!N114</f>
        <v>50/50</v>
      </c>
    </row>
    <row r="97" spans="1:4" x14ac:dyDescent="0.2">
      <c r="A97" s="92">
        <f>ST!B117</f>
        <v>7</v>
      </c>
      <c r="B97" s="357" t="str">
        <f>ST!C117</f>
        <v>Fizjoterapia kliniczna w dysfunkcjach układu ruchu w wieku rozwojowym</v>
      </c>
      <c r="C97" s="92">
        <f>ST!Q117</f>
        <v>2</v>
      </c>
      <c r="D97" s="92" t="str">
        <f>ST!N117&amp;"/"&amp;NST!N115</f>
        <v>34/34</v>
      </c>
    </row>
    <row r="98" spans="1:4" x14ac:dyDescent="0.2">
      <c r="A98" s="92">
        <f>ST!B118</f>
        <v>7</v>
      </c>
      <c r="B98" s="357" t="str">
        <f>ST!C118</f>
        <v>Praktyka z fizjoterapii klinicznej, fizykoterapii i masażu</v>
      </c>
      <c r="C98" s="92">
        <f>ST!Q118</f>
        <v>4</v>
      </c>
      <c r="D98" s="92" t="str">
        <f>ST!N118&amp;"/"&amp;NST!N116</f>
        <v>100/100</v>
      </c>
    </row>
    <row r="99" spans="1:4" x14ac:dyDescent="0.2">
      <c r="A99" s="92">
        <f>ST!B119</f>
        <v>7</v>
      </c>
      <c r="B99" s="357" t="str">
        <f>ST!C119</f>
        <v>Fizjoterapia w chorobach wewnętrznych w onkologii i medycynie paliatywnej</v>
      </c>
      <c r="C99" s="92">
        <f>ST!Q119</f>
        <v>2</v>
      </c>
      <c r="D99" s="92" t="str">
        <f>ST!N119&amp;"/"&amp;NST!N117</f>
        <v>34/34</v>
      </c>
    </row>
    <row r="100" spans="1:4" x14ac:dyDescent="0.2">
      <c r="A100" s="92">
        <f>ST!B120</f>
        <v>7</v>
      </c>
      <c r="B100" s="357" t="str">
        <f>ST!C120</f>
        <v>Elementy Tai Chi w psychoprofilaktyce fizjoterapeutycznej / Elements of Tai Chi in physiotherapeutic psychoprophylaxis (DW)</v>
      </c>
      <c r="C100" s="92">
        <f>ST!Q120</f>
        <v>2</v>
      </c>
      <c r="D100" s="92" t="str">
        <f>ST!N120&amp;"/"&amp;NST!N118</f>
        <v>24/24</v>
      </c>
    </row>
    <row r="101" spans="1:4" x14ac:dyDescent="0.2">
      <c r="A101" s="92">
        <f>ST!B121</f>
        <v>7</v>
      </c>
      <c r="B101" s="357" t="str">
        <f>ST!C121</f>
        <v>Kliniczne podstawy fizjoterapii w kardiologii i kardiochirurgii</v>
      </c>
      <c r="C101" s="92">
        <f>ST!Q121</f>
        <v>2</v>
      </c>
      <c r="D101" s="92" t="str">
        <f>ST!N121&amp;"/"&amp;NST!N119</f>
        <v>34/34</v>
      </c>
    </row>
    <row r="102" spans="1:4" x14ac:dyDescent="0.2">
      <c r="A102" s="92">
        <f>ST!B125</f>
        <v>8</v>
      </c>
      <c r="B102" s="357" t="str">
        <f>ST!C125</f>
        <v>Fizjoterapia w chorobach wewnętrznych w geriatrii i psychiatrii</v>
      </c>
      <c r="C102" s="92">
        <f>ST!Q125</f>
        <v>3</v>
      </c>
      <c r="D102" s="92" t="str">
        <f>ST!N125&amp;"/"&amp;NST!N123</f>
        <v>50/50</v>
      </c>
    </row>
    <row r="103" spans="1:4" x14ac:dyDescent="0.2">
      <c r="A103" s="92">
        <f>ST!B126</f>
        <v>8</v>
      </c>
      <c r="B103" s="357" t="str">
        <f>ST!C126</f>
        <v>Fizjoterapia kliniczna w dysfunkcjach układu ruchu w reumatologii</v>
      </c>
      <c r="C103" s="92">
        <f>ST!Q126</f>
        <v>2</v>
      </c>
      <c r="D103" s="92" t="str">
        <f>ST!N126&amp;"/"&amp;NST!N124</f>
        <v>40/40</v>
      </c>
    </row>
    <row r="104" spans="1:4" x14ac:dyDescent="0.2">
      <c r="A104" s="92">
        <f>ST!B127</f>
        <v>8</v>
      </c>
      <c r="B104" s="357" t="str">
        <f>ST!C127</f>
        <v>Diagnostyka funkcjonalna i planowanie fizjoterapii w wieku rozwojowym</v>
      </c>
      <c r="C104" s="92">
        <f>ST!Q127</f>
        <v>3</v>
      </c>
      <c r="D104" s="92" t="str">
        <f>ST!N127&amp;"/"&amp;NST!N125</f>
        <v>50/50</v>
      </c>
    </row>
    <row r="105" spans="1:4" x14ac:dyDescent="0.2">
      <c r="A105" s="92">
        <f>ST!B128</f>
        <v>8</v>
      </c>
      <c r="B105" s="357" t="str">
        <f>ST!C128</f>
        <v>Adaptowana aktywność fizyczna i sport osób niepełnosprawnych</v>
      </c>
      <c r="C105" s="92">
        <f>ST!Q128</f>
        <v>1</v>
      </c>
      <c r="D105" s="92" t="str">
        <f>ST!N128&amp;"/"&amp;NST!N126</f>
        <v>20/20</v>
      </c>
    </row>
    <row r="106" spans="1:4" x14ac:dyDescent="0.2">
      <c r="A106" s="92">
        <f>ST!B129</f>
        <v>8</v>
      </c>
      <c r="B106" s="357" t="str">
        <f>ST!C129</f>
        <v>Metodologia badań naukowych i statystyka</v>
      </c>
      <c r="C106" s="92">
        <f>ST!Q129</f>
        <v>3</v>
      </c>
      <c r="D106" s="92" t="str">
        <f>ST!N129&amp;"/"&amp;NST!N127</f>
        <v>20/20</v>
      </c>
    </row>
    <row r="107" spans="1:4" x14ac:dyDescent="0.2">
      <c r="A107" s="92">
        <f>ST!B130</f>
        <v>8</v>
      </c>
      <c r="B107" s="357" t="str">
        <f>ST!C130</f>
        <v>Seminarium magisterskie - przygotowanie pracy dyplomowej</v>
      </c>
      <c r="C107" s="92">
        <f>ST!Q130</f>
        <v>6</v>
      </c>
      <c r="D107" s="92" t="str">
        <f>ST!N130&amp;"/"&amp;NST!N128</f>
        <v>15/15</v>
      </c>
    </row>
    <row r="108" spans="1:4" x14ac:dyDescent="0.2">
      <c r="A108" s="92">
        <f>ST!B131</f>
        <v>8</v>
      </c>
      <c r="B108" s="357" t="str">
        <f>ST!C131</f>
        <v>Wakacyjna praktyka profilowana - wybieralna</v>
      </c>
      <c r="C108" s="92">
        <f>ST!Q131</f>
        <v>7</v>
      </c>
      <c r="D108" s="92" t="str">
        <f>ST!N131&amp;"/"&amp;NST!N129</f>
        <v>200/200</v>
      </c>
    </row>
    <row r="109" spans="1:4" x14ac:dyDescent="0.2">
      <c r="A109" s="92">
        <f>ST!B132</f>
        <v>8</v>
      </c>
      <c r="B109" s="357" t="str">
        <f>ST!C132</f>
        <v>Diagnostyka i planowanie fizjoterapii w chorobach wewnętrznych w onkologii i medycynie paliatywnej</v>
      </c>
      <c r="C109" s="92">
        <f>ST!Q132</f>
        <v>2</v>
      </c>
      <c r="D109" s="92" t="str">
        <f>ST!N132&amp;"/"&amp;NST!N130</f>
        <v>40/40</v>
      </c>
    </row>
    <row r="110" spans="1:4" x14ac:dyDescent="0.2">
      <c r="A110" s="92">
        <f>ST!B133</f>
        <v>8</v>
      </c>
      <c r="B110" s="357" t="str">
        <f>ST!C133</f>
        <v>Fizjoterapia w chorobach wewnętrznych w kardiologii i kardiochirurgii</v>
      </c>
      <c r="C110" s="92">
        <f>ST!Q133</f>
        <v>2</v>
      </c>
      <c r="D110" s="92" t="str">
        <f>ST!N133&amp;"/"&amp;NST!N131</f>
        <v>34/34</v>
      </c>
    </row>
    <row r="111" spans="1:4" x14ac:dyDescent="0.2">
      <c r="A111" s="92">
        <f>ST!B134</f>
        <v>8</v>
      </c>
      <c r="B111" s="357" t="str">
        <f>ST!C134</f>
        <v>Wyroby medyczne – zaopatrzenie ortopedyczne</v>
      </c>
      <c r="C111" s="92">
        <f>ST!Q134</f>
        <v>1</v>
      </c>
      <c r="D111" s="92" t="str">
        <f>ST!N134&amp;"/"&amp;NST!N132</f>
        <v>18/18</v>
      </c>
    </row>
    <row r="112" spans="1:4" x14ac:dyDescent="0.2">
      <c r="A112" s="92">
        <f>ST!B138</f>
        <v>9</v>
      </c>
      <c r="B112" s="357" t="str">
        <f>ST!C138</f>
        <v>Farmakologia w fizjoterapii</v>
      </c>
      <c r="C112" s="92">
        <f>ST!Q138</f>
        <v>1</v>
      </c>
      <c r="D112" s="92" t="str">
        <f>ST!N138&amp;"/"&amp;NST!N136</f>
        <v>15/15</v>
      </c>
    </row>
    <row r="113" spans="1:4" x14ac:dyDescent="0.2">
      <c r="A113" s="92">
        <f>ST!B139</f>
        <v>9</v>
      </c>
      <c r="B113" s="357" t="str">
        <f>ST!C139</f>
        <v>Diagnostyka funkcjonalna i planowanie fizjoterapii w dysfunkcjach układu ruchu w reumatologii</v>
      </c>
      <c r="C113" s="92">
        <f>ST!Q139</f>
        <v>5</v>
      </c>
      <c r="D113" s="92" t="str">
        <f>ST!N139&amp;"/"&amp;NST!N137</f>
        <v>85/85</v>
      </c>
    </row>
    <row r="114" spans="1:4" x14ac:dyDescent="0.2">
      <c r="A114" s="92">
        <f>ST!B140</f>
        <v>9</v>
      </c>
      <c r="B114" s="357" t="str">
        <f>ST!C140</f>
        <v>Diagnostyka funkcjonalna i planowanie fizjoterapii w chorobach wewnętrznych w geriatrii i psychiatrii</v>
      </c>
      <c r="C114" s="92">
        <f>ST!Q140</f>
        <v>4</v>
      </c>
      <c r="D114" s="92" t="str">
        <f>ST!N140&amp;"/"&amp;NST!N138</f>
        <v>68/68</v>
      </c>
    </row>
    <row r="115" spans="1:4" x14ac:dyDescent="0.2">
      <c r="A115" s="92">
        <f>ST!B141</f>
        <v>9</v>
      </c>
      <c r="B115" s="357" t="str">
        <f>ST!C141</f>
        <v>Metody specjalne fizjoterapii – terapia manualna</v>
      </c>
      <c r="C115" s="92">
        <f>ST!Q141</f>
        <v>1</v>
      </c>
      <c r="D115" s="92" t="str">
        <f>ST!N141&amp;"/"&amp;NST!N139</f>
        <v>20/20</v>
      </c>
    </row>
    <row r="116" spans="1:4" x14ac:dyDescent="0.2">
      <c r="A116" s="92">
        <f>ST!B142</f>
        <v>9</v>
      </c>
      <c r="B116" s="357" t="str">
        <f>ST!C142</f>
        <v>Pierwszy krok na rynku pracy</v>
      </c>
      <c r="C116" s="92">
        <f>ST!Q142</f>
        <v>1</v>
      </c>
      <c r="D116" s="92" t="str">
        <f>ST!N142&amp;"/"&amp;NST!N140</f>
        <v>20/20</v>
      </c>
    </row>
    <row r="117" spans="1:4" x14ac:dyDescent="0.2">
      <c r="A117" s="92">
        <f>ST!B143</f>
        <v>9</v>
      </c>
      <c r="B117" s="357" t="str">
        <f>ST!C143</f>
        <v>Seminarium magisterskie - przygotowanie pracy dyplomowej</v>
      </c>
      <c r="C117" s="92">
        <f>ST!Q143</f>
        <v>6</v>
      </c>
      <c r="D117" s="92" t="str">
        <f>ST!N143&amp;"/"&amp;NST!N141</f>
        <v>15/15</v>
      </c>
    </row>
    <row r="118" spans="1:4" x14ac:dyDescent="0.2">
      <c r="A118" s="92">
        <f>ST!B144</f>
        <v>9</v>
      </c>
      <c r="B118" s="357" t="str">
        <f>ST!C144</f>
        <v>Rehabilitacja pulmonologiczna i klimatoterapia w podziemnych komorach solnych</v>
      </c>
      <c r="C118" s="92">
        <f>ST!Q144</f>
        <v>1</v>
      </c>
      <c r="D118" s="92" t="str">
        <f>ST!N144&amp;"/"&amp;NST!N142</f>
        <v>20/20</v>
      </c>
    </row>
    <row r="119" spans="1:4" x14ac:dyDescent="0.2">
      <c r="A119" s="92">
        <f>ST!B145</f>
        <v>9</v>
      </c>
      <c r="B119" s="357" t="str">
        <f>ST!C145</f>
        <v>Diagnostyka obrazowa uszkodzeń narządu ruchu / Imaging diagnostics of musculoskeletal injuries (DW)</v>
      </c>
      <c r="C119" s="92">
        <f>ST!Q145</f>
        <v>1</v>
      </c>
      <c r="D119" s="92" t="str">
        <f>ST!N145&amp;"/"&amp;NST!N143</f>
        <v>17/17</v>
      </c>
    </row>
    <row r="120" spans="1:4" x14ac:dyDescent="0.2">
      <c r="A120" s="92">
        <f>ST!B146</f>
        <v>9</v>
      </c>
      <c r="B120" s="357" t="str">
        <f>ST!C146</f>
        <v>Fizjoterapia w zaburzeniach uro-ginekologicznych / Physiotherapy in uro-gynecological disorders (DW)</v>
      </c>
      <c r="C120" s="92">
        <f>ST!Q146</f>
        <v>1</v>
      </c>
      <c r="D120" s="92" t="str">
        <f>ST!N146&amp;"/"&amp;NST!N144</f>
        <v>25/25</v>
      </c>
    </row>
    <row r="121" spans="1:4" x14ac:dyDescent="0.2">
      <c r="A121" s="92">
        <f>ST!B147</f>
        <v>9</v>
      </c>
      <c r="B121" s="357" t="str">
        <f>ST!C147</f>
        <v>Diagnostyka funkcjonalna i planowanie fizjoterapii w chorobach wewnętrznych w kardiologii i kardiochirurgii</v>
      </c>
      <c r="C121" s="92">
        <f>ST!Q147</f>
        <v>4</v>
      </c>
      <c r="D121" s="92" t="str">
        <f>ST!N147&amp;"/"&amp;NST!N145</f>
        <v>68/68</v>
      </c>
    </row>
    <row r="122" spans="1:4" x14ac:dyDescent="0.2">
      <c r="A122" s="92">
        <f>ST!B148</f>
        <v>9</v>
      </c>
      <c r="B122" s="357" t="str">
        <f>ST!C148</f>
        <v>Wyroby medyczne – zaopatrzenie ortopedyczne</v>
      </c>
      <c r="C122" s="92">
        <f>ST!Q148</f>
        <v>2</v>
      </c>
      <c r="D122" s="92" t="str">
        <f>ST!N148&amp;"/"&amp;NST!N146</f>
        <v>36/36</v>
      </c>
    </row>
    <row r="123" spans="1:4" x14ac:dyDescent="0.2">
      <c r="A123" s="92">
        <f>ST!B149</f>
        <v>9</v>
      </c>
      <c r="B123" s="357" t="str">
        <f>ST!C149</f>
        <v>Masaż limfatyczny / Masaż sportowy / Lymphatic massage / Sports massage (DW)</v>
      </c>
      <c r="C123" s="92">
        <f>ST!Q149</f>
        <v>1</v>
      </c>
      <c r="D123" s="92" t="str">
        <f>ST!N149&amp;"/"&amp;NST!N147</f>
        <v>17/17</v>
      </c>
    </row>
    <row r="124" spans="1:4" x14ac:dyDescent="0.2">
      <c r="A124" s="92">
        <f>ST!B150</f>
        <v>9</v>
      </c>
      <c r="B124" s="357" t="str">
        <f>ST!C150</f>
        <v>Diagnostyka i terapia kręgosłupa i barku w modelu holistycznym</v>
      </c>
      <c r="C124" s="92">
        <f>ST!Q150</f>
        <v>2</v>
      </c>
      <c r="D124" s="92" t="str">
        <f>ST!N150&amp;"/"&amp;NST!N148</f>
        <v>43/43</v>
      </c>
    </row>
    <row r="125" spans="1:4" x14ac:dyDescent="0.2">
      <c r="A125" s="92">
        <f>ST!B154</f>
        <v>10</v>
      </c>
      <c r="B125" s="357" t="str">
        <f>ST!C154</f>
        <v>Seminarium magisterskie - przygotowanie pracy dyplomowej, przygotowanie do egzaminu dyplomowego</v>
      </c>
      <c r="C125" s="92">
        <f>ST!Q154</f>
        <v>10</v>
      </c>
      <c r="D125" s="92" t="str">
        <f>ST!N154&amp;"/"&amp;NST!N152</f>
        <v>30/30</v>
      </c>
    </row>
    <row r="126" spans="1:4" x14ac:dyDescent="0.2">
      <c r="A126" s="92">
        <f>ST!B155</f>
        <v>10</v>
      </c>
      <c r="B126" s="357" t="str">
        <f>ST!C155</f>
        <v>Praktyka z fizjoterapii klinicznej, fizykoterapii i masażu - praktyka semestralna</v>
      </c>
      <c r="C126" s="92">
        <f>ST!Q155</f>
        <v>20</v>
      </c>
      <c r="D126" s="92" t="str">
        <f>ST!N155&amp;"/"&amp;NST!N153</f>
        <v>510/510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45"/>
  <sheetViews>
    <sheetView view="pageBreakPreview" topLeftCell="A102" zoomScale="55" zoomScaleNormal="100" zoomScaleSheetLayoutView="55" workbookViewId="0">
      <selection activeCell="P34" sqref="P34"/>
    </sheetView>
  </sheetViews>
  <sheetFormatPr baseColWidth="10" defaultColWidth="8.6640625" defaultRowHeight="15" x14ac:dyDescent="0.2"/>
  <cols>
    <col min="1" max="1" width="3.5" bestFit="1" customWidth="1"/>
    <col min="2" max="2" width="5.5" customWidth="1"/>
    <col min="3" max="3" width="72.33203125" bestFit="1" customWidth="1"/>
    <col min="4" max="4" width="7.5" style="92" bestFit="1" customWidth="1"/>
    <col min="5" max="5" width="8.6640625" style="105"/>
    <col min="6" max="6" width="9.1640625" style="105" bestFit="1" customWidth="1"/>
    <col min="7" max="10" width="9.1640625" style="105" customWidth="1"/>
    <col min="11" max="11" width="10.5" style="105" bestFit="1" customWidth="1"/>
    <col min="12" max="12" width="10.5" style="105" customWidth="1"/>
    <col min="17" max="18" width="8.6640625" style="428"/>
  </cols>
  <sheetData>
    <row r="1" spans="1:18" x14ac:dyDescent="0.2">
      <c r="A1" s="588" t="s">
        <v>152</v>
      </c>
      <c r="B1" s="582" t="s">
        <v>153</v>
      </c>
      <c r="C1" s="591" t="s">
        <v>154</v>
      </c>
      <c r="D1" s="582" t="s">
        <v>149</v>
      </c>
      <c r="E1" s="582" t="s">
        <v>155</v>
      </c>
      <c r="F1" s="582"/>
      <c r="G1" s="582"/>
      <c r="H1" s="582"/>
      <c r="I1" s="582"/>
      <c r="J1" s="582"/>
      <c r="K1" s="582"/>
      <c r="L1" s="582"/>
      <c r="M1" s="582"/>
      <c r="N1" s="583" t="s">
        <v>8</v>
      </c>
      <c r="O1" s="574" t="s">
        <v>156</v>
      </c>
      <c r="P1" s="575"/>
      <c r="Q1" s="572" t="s">
        <v>157</v>
      </c>
      <c r="R1" s="573"/>
    </row>
    <row r="2" spans="1:18" ht="49" thickBot="1" x14ac:dyDescent="0.25">
      <c r="A2" s="589"/>
      <c r="B2" s="590"/>
      <c r="C2" s="592"/>
      <c r="D2" s="590"/>
      <c r="E2" s="208" t="s">
        <v>158</v>
      </c>
      <c r="F2" s="208" t="s">
        <v>159</v>
      </c>
      <c r="G2" s="208" t="s">
        <v>160</v>
      </c>
      <c r="H2" s="208" t="s">
        <v>161</v>
      </c>
      <c r="I2" s="208" t="s">
        <v>162</v>
      </c>
      <c r="J2" s="208" t="s">
        <v>163</v>
      </c>
      <c r="K2" s="208" t="s">
        <v>164</v>
      </c>
      <c r="L2" s="208" t="s">
        <v>165</v>
      </c>
      <c r="M2" s="207" t="s">
        <v>166</v>
      </c>
      <c r="N2" s="584"/>
      <c r="O2" s="70" t="s">
        <v>167</v>
      </c>
      <c r="P2" s="418" t="s">
        <v>8</v>
      </c>
      <c r="Q2" s="430" t="s">
        <v>168</v>
      </c>
      <c r="R2" s="430" t="s">
        <v>169</v>
      </c>
    </row>
    <row r="3" spans="1:18" ht="16" thickBot="1" x14ac:dyDescent="0.25">
      <c r="A3" s="576" t="s">
        <v>170</v>
      </c>
      <c r="B3" s="577"/>
      <c r="C3" s="577"/>
      <c r="D3" s="577"/>
      <c r="E3" s="577"/>
      <c r="F3" s="577"/>
      <c r="G3" s="577"/>
      <c r="H3" s="577"/>
      <c r="I3" s="577"/>
      <c r="J3" s="577"/>
      <c r="K3" s="577"/>
      <c r="L3" s="577"/>
      <c r="M3" s="577"/>
      <c r="N3" s="578"/>
      <c r="O3" s="71"/>
      <c r="P3" s="419"/>
    </row>
    <row r="4" spans="1:18" x14ac:dyDescent="0.2">
      <c r="A4" s="76">
        <v>1</v>
      </c>
      <c r="B4" s="204" t="s">
        <v>171</v>
      </c>
      <c r="C4" s="205" t="str">
        <f>ST!C4</f>
        <v>BHP</v>
      </c>
      <c r="D4" s="206">
        <f>ST!B4</f>
        <v>1</v>
      </c>
      <c r="E4" s="98">
        <f>ST!F4</f>
        <v>8</v>
      </c>
      <c r="F4" s="99">
        <f>ST!G4</f>
        <v>0</v>
      </c>
      <c r="G4" s="99">
        <f>ST!H4</f>
        <v>0</v>
      </c>
      <c r="H4" s="99">
        <f>ST!I4</f>
        <v>0</v>
      </c>
      <c r="I4" s="99">
        <f>ST!J4</f>
        <v>0</v>
      </c>
      <c r="J4" s="99">
        <f>ST!K4</f>
        <v>0</v>
      </c>
      <c r="K4" s="99">
        <f>ST!L4</f>
        <v>0</v>
      </c>
      <c r="L4" s="100">
        <f>ST!M5</f>
        <v>0</v>
      </c>
      <c r="M4" s="76">
        <f t="shared" ref="M4:M17" si="0">SUM(E4:L4)</f>
        <v>8</v>
      </c>
      <c r="N4" s="77">
        <f>ST!Q4</f>
        <v>0</v>
      </c>
      <c r="O4" s="71"/>
      <c r="P4" s="419"/>
    </row>
    <row r="5" spans="1:18" x14ac:dyDescent="0.2">
      <c r="A5" s="72">
        <v>2</v>
      </c>
      <c r="B5" s="73" t="s">
        <v>171</v>
      </c>
      <c r="C5" s="205" t="str">
        <f>ST!C5</f>
        <v>Anatomia prawidłowa i rentgenowska</v>
      </c>
      <c r="D5" s="206">
        <f>ST!B5</f>
        <v>1</v>
      </c>
      <c r="E5" s="98">
        <f>ST!F5</f>
        <v>20</v>
      </c>
      <c r="F5" s="99">
        <f>ST!G5</f>
        <v>40</v>
      </c>
      <c r="G5" s="99">
        <f>ST!H5</f>
        <v>0</v>
      </c>
      <c r="H5" s="99">
        <f>ST!I5</f>
        <v>0</v>
      </c>
      <c r="I5" s="99">
        <f>ST!J5</f>
        <v>0</v>
      </c>
      <c r="J5" s="99">
        <f>ST!K5</f>
        <v>0</v>
      </c>
      <c r="K5" s="99">
        <f>ST!L5</f>
        <v>0</v>
      </c>
      <c r="L5" s="100">
        <f>ST!M6</f>
        <v>0</v>
      </c>
      <c r="M5" s="76">
        <f t="shared" si="0"/>
        <v>60</v>
      </c>
      <c r="N5" s="77">
        <f>ST!Q5</f>
        <v>4</v>
      </c>
      <c r="O5" s="71"/>
      <c r="P5" s="419"/>
    </row>
    <row r="6" spans="1:18" x14ac:dyDescent="0.2">
      <c r="A6" s="72">
        <v>3</v>
      </c>
      <c r="B6" s="73" t="s">
        <v>171</v>
      </c>
      <c r="C6" s="205" t="str">
        <f>ST!C6</f>
        <v>Biologia medyczna i genetyka</v>
      </c>
      <c r="D6" s="206">
        <f>ST!B6</f>
        <v>1</v>
      </c>
      <c r="E6" s="98">
        <f>ST!F6</f>
        <v>20</v>
      </c>
      <c r="F6" s="99">
        <f>ST!G6</f>
        <v>7</v>
      </c>
      <c r="G6" s="99">
        <f>ST!H6</f>
        <v>0</v>
      </c>
      <c r="H6" s="99">
        <f>ST!I6</f>
        <v>0</v>
      </c>
      <c r="I6" s="99">
        <f>ST!J6</f>
        <v>0</v>
      </c>
      <c r="J6" s="99">
        <f>ST!K6</f>
        <v>0</v>
      </c>
      <c r="K6" s="99">
        <f>ST!L6</f>
        <v>0</v>
      </c>
      <c r="L6" s="100">
        <f>ST!M7</f>
        <v>0</v>
      </c>
      <c r="M6" s="76">
        <f t="shared" si="0"/>
        <v>27</v>
      </c>
      <c r="N6" s="77">
        <f>ST!Q6</f>
        <v>2</v>
      </c>
      <c r="O6" s="71"/>
      <c r="P6" s="419"/>
    </row>
    <row r="7" spans="1:18" x14ac:dyDescent="0.2">
      <c r="A7" s="72">
        <v>4</v>
      </c>
      <c r="B7" s="73" t="s">
        <v>171</v>
      </c>
      <c r="C7" s="205" t="str">
        <f>ST!C7</f>
        <v>Biochemia</v>
      </c>
      <c r="D7" s="206">
        <f>ST!B7</f>
        <v>1</v>
      </c>
      <c r="E7" s="98">
        <f>ST!F7</f>
        <v>10</v>
      </c>
      <c r="F7" s="99">
        <f>ST!G7</f>
        <v>0</v>
      </c>
      <c r="G7" s="99">
        <f>ST!H7</f>
        <v>10</v>
      </c>
      <c r="H7" s="99">
        <f>ST!I7</f>
        <v>0</v>
      </c>
      <c r="I7" s="99">
        <f>ST!J7</f>
        <v>0</v>
      </c>
      <c r="J7" s="99">
        <f>ST!K7</f>
        <v>0</v>
      </c>
      <c r="K7" s="99">
        <f>ST!L7</f>
        <v>0</v>
      </c>
      <c r="L7" s="100">
        <f>ST!M7</f>
        <v>0</v>
      </c>
      <c r="M7" s="76">
        <f t="shared" si="0"/>
        <v>20</v>
      </c>
      <c r="N7" s="77">
        <f>ST!Q7</f>
        <v>1</v>
      </c>
      <c r="O7" s="71"/>
      <c r="P7" s="419"/>
    </row>
    <row r="8" spans="1:18" x14ac:dyDescent="0.2">
      <c r="A8" s="72">
        <v>7</v>
      </c>
      <c r="B8" s="73" t="s">
        <v>171</v>
      </c>
      <c r="C8" s="205" t="str">
        <f>ST!C8</f>
        <v>Biofizyka</v>
      </c>
      <c r="D8" s="206">
        <f>ST!B8</f>
        <v>1</v>
      </c>
      <c r="E8" s="98">
        <f>ST!F8</f>
        <v>10</v>
      </c>
      <c r="F8" s="99">
        <f>ST!G8</f>
        <v>7</v>
      </c>
      <c r="G8" s="99">
        <f>ST!H8</f>
        <v>0</v>
      </c>
      <c r="H8" s="99">
        <f>ST!I8</f>
        <v>0</v>
      </c>
      <c r="I8" s="99">
        <f>ST!J8</f>
        <v>0</v>
      </c>
      <c r="J8" s="99">
        <f>ST!K8</f>
        <v>0</v>
      </c>
      <c r="K8" s="99">
        <f>ST!L8</f>
        <v>0</v>
      </c>
      <c r="L8" s="100">
        <f>ST!M9</f>
        <v>0</v>
      </c>
      <c r="M8" s="76">
        <f t="shared" si="0"/>
        <v>17</v>
      </c>
      <c r="N8" s="77">
        <f>ST!Q8</f>
        <v>1</v>
      </c>
      <c r="O8" s="71"/>
      <c r="P8" s="419"/>
    </row>
    <row r="9" spans="1:18" x14ac:dyDescent="0.2">
      <c r="A9" s="72">
        <v>9</v>
      </c>
      <c r="B9" s="73" t="s">
        <v>171</v>
      </c>
      <c r="C9" s="205" t="str">
        <f>ST!C9</f>
        <v>Pierwsza pomoc przedmedyczna</v>
      </c>
      <c r="D9" s="206">
        <f>ST!B9</f>
        <v>1</v>
      </c>
      <c r="E9" s="98">
        <f>ST!F9</f>
        <v>0</v>
      </c>
      <c r="F9" s="99">
        <f>ST!G9</f>
        <v>17</v>
      </c>
      <c r="G9" s="99">
        <f>ST!H9</f>
        <v>0</v>
      </c>
      <c r="H9" s="99">
        <f>ST!I9</f>
        <v>0</v>
      </c>
      <c r="I9" s="99">
        <f>ST!J9</f>
        <v>0</v>
      </c>
      <c r="J9" s="99">
        <f>ST!K9</f>
        <v>0</v>
      </c>
      <c r="K9" s="99">
        <f>ST!L9</f>
        <v>0</v>
      </c>
      <c r="L9" s="100">
        <f>ST!M10</f>
        <v>0</v>
      </c>
      <c r="M9" s="76">
        <f t="shared" si="0"/>
        <v>17</v>
      </c>
      <c r="N9" s="77">
        <f>ST!Q9</f>
        <v>1</v>
      </c>
      <c r="O9" s="71"/>
      <c r="P9" s="419"/>
    </row>
    <row r="10" spans="1:18" x14ac:dyDescent="0.2">
      <c r="A10" s="72">
        <v>11</v>
      </c>
      <c r="B10" s="73" t="s">
        <v>171</v>
      </c>
      <c r="C10" s="205" t="str">
        <f>ST!C10</f>
        <v>Kinezjologia</v>
      </c>
      <c r="D10" s="206">
        <f>ST!B10</f>
        <v>1</v>
      </c>
      <c r="E10" s="98">
        <f>ST!F10</f>
        <v>10</v>
      </c>
      <c r="F10" s="99">
        <f>ST!G10</f>
        <v>0</v>
      </c>
      <c r="G10" s="99">
        <f>ST!H10</f>
        <v>0</v>
      </c>
      <c r="H10" s="99">
        <f>ST!I10</f>
        <v>0</v>
      </c>
      <c r="I10" s="99">
        <f>ST!J10</f>
        <v>0</v>
      </c>
      <c r="J10" s="99">
        <f>ST!K10</f>
        <v>15</v>
      </c>
      <c r="K10" s="99">
        <f>ST!L10</f>
        <v>0</v>
      </c>
      <c r="L10" s="100">
        <f>ST!M11</f>
        <v>0</v>
      </c>
      <c r="M10" s="76">
        <f t="shared" si="0"/>
        <v>25</v>
      </c>
      <c r="N10" s="77">
        <f>ST!Q10</f>
        <v>1</v>
      </c>
      <c r="O10" s="71"/>
      <c r="P10" s="419"/>
    </row>
    <row r="11" spans="1:18" x14ac:dyDescent="0.2">
      <c r="A11" s="72">
        <v>13</v>
      </c>
      <c r="B11" s="73" t="s">
        <v>171</v>
      </c>
      <c r="C11" s="205" t="str">
        <f>ST!C31</f>
        <v>Anatomia prawidłowa i rentgenowska</v>
      </c>
      <c r="D11" s="206">
        <f>ST!B31</f>
        <v>2</v>
      </c>
      <c r="E11" s="98">
        <f>ST!F31</f>
        <v>15</v>
      </c>
      <c r="F11" s="99">
        <f>ST!G31</f>
        <v>15</v>
      </c>
      <c r="G11" s="99">
        <f>ST!H31</f>
        <v>0</v>
      </c>
      <c r="H11" s="99">
        <f>ST!I31</f>
        <v>0</v>
      </c>
      <c r="I11" s="99">
        <f>ST!J31</f>
        <v>0</v>
      </c>
      <c r="J11" s="99">
        <f>ST!K31</f>
        <v>0</v>
      </c>
      <c r="K11" s="99">
        <f>ST!L31</f>
        <v>0</v>
      </c>
      <c r="L11" s="100">
        <f>ST!M32</f>
        <v>0</v>
      </c>
      <c r="M11" s="76">
        <f t="shared" si="0"/>
        <v>30</v>
      </c>
      <c r="N11" s="77">
        <f>ST!Q31</f>
        <v>2</v>
      </c>
      <c r="O11" s="71"/>
      <c r="P11" s="419"/>
    </row>
    <row r="12" spans="1:18" x14ac:dyDescent="0.2">
      <c r="A12" s="72">
        <v>15</v>
      </c>
      <c r="B12" s="73" t="s">
        <v>171</v>
      </c>
      <c r="C12" s="205" t="str">
        <f>ST!C32</f>
        <v>Biomechanika</v>
      </c>
      <c r="D12" s="206">
        <f>ST!B32</f>
        <v>2</v>
      </c>
      <c r="E12" s="98">
        <f>ST!F32</f>
        <v>11</v>
      </c>
      <c r="F12" s="99">
        <f>ST!G32</f>
        <v>15</v>
      </c>
      <c r="G12" s="99">
        <f>ST!H32</f>
        <v>0</v>
      </c>
      <c r="H12" s="99">
        <f>ST!I32</f>
        <v>0</v>
      </c>
      <c r="I12" s="99">
        <f>ST!J32</f>
        <v>0</v>
      </c>
      <c r="J12" s="99">
        <f>ST!K32</f>
        <v>0</v>
      </c>
      <c r="K12" s="99">
        <f>ST!L32</f>
        <v>0</v>
      </c>
      <c r="L12" s="100">
        <f>ST!M33</f>
        <v>0</v>
      </c>
      <c r="M12" s="76">
        <f t="shared" si="0"/>
        <v>26</v>
      </c>
      <c r="N12" s="77">
        <f>ST!Q32</f>
        <v>2</v>
      </c>
      <c r="O12" s="71"/>
      <c r="P12" s="419"/>
    </row>
    <row r="13" spans="1:18" x14ac:dyDescent="0.2">
      <c r="A13" s="72">
        <v>17</v>
      </c>
      <c r="B13" s="73" t="s">
        <v>171</v>
      </c>
      <c r="C13" s="205" t="str">
        <f>ST!C33</f>
        <v>Fizjologia ogólna z neurofizjologią</v>
      </c>
      <c r="D13" s="206">
        <f>ST!B33</f>
        <v>2</v>
      </c>
      <c r="E13" s="98">
        <f>ST!F33</f>
        <v>20</v>
      </c>
      <c r="F13" s="99">
        <f>ST!G33</f>
        <v>0</v>
      </c>
      <c r="G13" s="99">
        <f>ST!H33</f>
        <v>35</v>
      </c>
      <c r="H13" s="99">
        <f>ST!I33</f>
        <v>0</v>
      </c>
      <c r="I13" s="99">
        <f>ST!J33</f>
        <v>0</v>
      </c>
      <c r="J13" s="99">
        <f>ST!K33</f>
        <v>0</v>
      </c>
      <c r="K13" s="99">
        <f>ST!L33</f>
        <v>0</v>
      </c>
      <c r="L13" s="100">
        <f>ST!M34</f>
        <v>0</v>
      </c>
      <c r="M13" s="76">
        <f t="shared" si="0"/>
        <v>55</v>
      </c>
      <c r="N13" s="77">
        <f>ST!Q33</f>
        <v>3</v>
      </c>
      <c r="O13" s="71"/>
      <c r="P13" s="419"/>
    </row>
    <row r="14" spans="1:18" x14ac:dyDescent="0.2">
      <c r="A14" s="72">
        <v>19</v>
      </c>
      <c r="B14" s="73" t="s">
        <v>171</v>
      </c>
      <c r="C14" s="205" t="str">
        <f>ST!C48</f>
        <v>Anatomia funkcjonalna i palpacyjna</v>
      </c>
      <c r="D14" s="206">
        <f>ST!B48</f>
        <v>3</v>
      </c>
      <c r="E14" s="98">
        <f>ST!F48</f>
        <v>0</v>
      </c>
      <c r="F14" s="99">
        <f>ST!G48</f>
        <v>0</v>
      </c>
      <c r="G14" s="99">
        <f>ST!H48</f>
        <v>0</v>
      </c>
      <c r="H14" s="99">
        <f>ST!I48</f>
        <v>0</v>
      </c>
      <c r="I14" s="99">
        <f>ST!J48</f>
        <v>0</v>
      </c>
      <c r="J14" s="99">
        <f>ST!K48</f>
        <v>30</v>
      </c>
      <c r="K14" s="99">
        <f>ST!L48</f>
        <v>0</v>
      </c>
      <c r="L14" s="100">
        <f>ST!M48</f>
        <v>0</v>
      </c>
      <c r="M14" s="76">
        <f t="shared" si="0"/>
        <v>30</v>
      </c>
      <c r="N14" s="77">
        <f>ST!Q48</f>
        <v>2</v>
      </c>
      <c r="O14" s="71"/>
      <c r="P14" s="419"/>
    </row>
    <row r="15" spans="1:18" x14ac:dyDescent="0.2">
      <c r="A15" s="72">
        <v>21</v>
      </c>
      <c r="B15" s="73" t="s">
        <v>171</v>
      </c>
      <c r="C15" s="205" t="str">
        <f>ST!C49</f>
        <v xml:space="preserve">Fizjologia wysiłku fizycznego </v>
      </c>
      <c r="D15" s="206">
        <f>ST!B49</f>
        <v>3</v>
      </c>
      <c r="E15" s="98">
        <f>ST!F49</f>
        <v>10</v>
      </c>
      <c r="F15" s="99">
        <f>ST!G49</f>
        <v>0</v>
      </c>
      <c r="G15" s="99">
        <f>ST!H49</f>
        <v>30</v>
      </c>
      <c r="H15" s="99">
        <f>ST!I49</f>
        <v>0</v>
      </c>
      <c r="I15" s="99">
        <f>ST!J49</f>
        <v>0</v>
      </c>
      <c r="J15" s="99">
        <f>ST!K49</f>
        <v>0</v>
      </c>
      <c r="K15" s="99">
        <f>ST!L49</f>
        <v>0</v>
      </c>
      <c r="L15" s="100">
        <f>ST!M49</f>
        <v>0</v>
      </c>
      <c r="M15" s="76">
        <f t="shared" si="0"/>
        <v>40</v>
      </c>
      <c r="N15" s="77">
        <f>ST!Q49</f>
        <v>3</v>
      </c>
      <c r="O15" s="71"/>
      <c r="P15" s="419"/>
    </row>
    <row r="16" spans="1:18" x14ac:dyDescent="0.2">
      <c r="A16" s="72">
        <v>23</v>
      </c>
      <c r="B16" s="73" t="s">
        <v>171</v>
      </c>
      <c r="C16" s="205" t="str">
        <f>ST!C50</f>
        <v>Patologia ogólna</v>
      </c>
      <c r="D16" s="206">
        <f>ST!B50</f>
        <v>3</v>
      </c>
      <c r="E16" s="98">
        <f>ST!F50</f>
        <v>30</v>
      </c>
      <c r="F16" s="99">
        <f>ST!G50</f>
        <v>0</v>
      </c>
      <c r="G16" s="99">
        <f>ST!H50</f>
        <v>0</v>
      </c>
      <c r="H16" s="99">
        <f>ST!I50</f>
        <v>0</v>
      </c>
      <c r="I16" s="99">
        <f>ST!J50</f>
        <v>0</v>
      </c>
      <c r="J16" s="99">
        <f>ST!K50</f>
        <v>0</v>
      </c>
      <c r="K16" s="99">
        <f>ST!L50</f>
        <v>0</v>
      </c>
      <c r="L16" s="100">
        <f>ST!M50</f>
        <v>0</v>
      </c>
      <c r="M16" s="76">
        <f t="shared" si="0"/>
        <v>30</v>
      </c>
      <c r="N16" s="77">
        <f>ST!Q50</f>
        <v>2</v>
      </c>
      <c r="O16" s="71"/>
      <c r="P16" s="419"/>
    </row>
    <row r="17" spans="1:18" ht="16" thickBot="1" x14ac:dyDescent="0.25">
      <c r="A17" s="72">
        <v>25</v>
      </c>
      <c r="B17" s="73" t="s">
        <v>171</v>
      </c>
      <c r="C17" s="205" t="str">
        <f>ST!C138</f>
        <v>Farmakologia w fizjoterapii</v>
      </c>
      <c r="D17" s="206">
        <f>ST!B138</f>
        <v>9</v>
      </c>
      <c r="E17" s="98">
        <f>ST!F138</f>
        <v>15</v>
      </c>
      <c r="F17" s="99">
        <f>ST!G138</f>
        <v>0</v>
      </c>
      <c r="G17" s="99">
        <f>ST!H138</f>
        <v>0</v>
      </c>
      <c r="H17" s="99">
        <f>ST!I138</f>
        <v>0</v>
      </c>
      <c r="I17" s="99">
        <f>ST!J138</f>
        <v>0</v>
      </c>
      <c r="J17" s="99">
        <f>ST!K138</f>
        <v>0</v>
      </c>
      <c r="K17" s="99">
        <f>ST!L138</f>
        <v>0</v>
      </c>
      <c r="L17" s="100">
        <f>ST!M138</f>
        <v>0</v>
      </c>
      <c r="M17" s="76">
        <f t="shared" si="0"/>
        <v>15</v>
      </c>
      <c r="N17" s="77">
        <f>ST!Q138</f>
        <v>1</v>
      </c>
      <c r="O17" s="71"/>
      <c r="P17" s="419"/>
    </row>
    <row r="18" spans="1:18" s="115" customFormat="1" ht="16" thickBot="1" x14ac:dyDescent="0.25">
      <c r="A18" s="579" t="s">
        <v>172</v>
      </c>
      <c r="B18" s="580"/>
      <c r="C18" s="580"/>
      <c r="D18" s="581"/>
      <c r="E18" s="413">
        <f t="shared" ref="E18:N18" si="1">SUM(E4:E17)</f>
        <v>179</v>
      </c>
      <c r="F18" s="414">
        <f t="shared" si="1"/>
        <v>101</v>
      </c>
      <c r="G18" s="414">
        <f t="shared" si="1"/>
        <v>75</v>
      </c>
      <c r="H18" s="414">
        <f t="shared" si="1"/>
        <v>0</v>
      </c>
      <c r="I18" s="414">
        <f t="shared" si="1"/>
        <v>0</v>
      </c>
      <c r="J18" s="414">
        <f t="shared" si="1"/>
        <v>45</v>
      </c>
      <c r="K18" s="414">
        <f t="shared" si="1"/>
        <v>0</v>
      </c>
      <c r="L18" s="414">
        <f t="shared" si="1"/>
        <v>0</v>
      </c>
      <c r="M18" s="415">
        <f t="shared" si="1"/>
        <v>400</v>
      </c>
      <c r="N18" s="416">
        <f t="shared" si="1"/>
        <v>25</v>
      </c>
      <c r="O18" s="417">
        <v>400</v>
      </c>
      <c r="P18" s="420">
        <v>25</v>
      </c>
      <c r="Q18" s="429"/>
      <c r="R18" s="429"/>
    </row>
    <row r="19" spans="1:18" ht="16" thickBot="1" x14ac:dyDescent="0.25">
      <c r="A19" s="576" t="s">
        <v>173</v>
      </c>
      <c r="B19" s="577"/>
      <c r="C19" s="577"/>
      <c r="D19" s="577"/>
      <c r="E19" s="577"/>
      <c r="F19" s="577"/>
      <c r="G19" s="577"/>
      <c r="H19" s="577"/>
      <c r="I19" s="577"/>
      <c r="J19" s="577"/>
      <c r="K19" s="577"/>
      <c r="L19" s="577"/>
      <c r="M19" s="577"/>
      <c r="N19" s="578"/>
      <c r="O19" s="71"/>
      <c r="P19" s="419"/>
    </row>
    <row r="20" spans="1:18" x14ac:dyDescent="0.2">
      <c r="A20" s="76">
        <v>1</v>
      </c>
      <c r="B20" s="204" t="s">
        <v>174</v>
      </c>
      <c r="C20" s="205" t="str">
        <f>ST!C11</f>
        <v>Filozofia i bioetyka</v>
      </c>
      <c r="D20" s="206">
        <f>ST!B11</f>
        <v>1</v>
      </c>
      <c r="E20" s="98">
        <f>ST!F11</f>
        <v>20</v>
      </c>
      <c r="F20" s="99">
        <f>ST!G11</f>
        <v>0</v>
      </c>
      <c r="G20" s="99">
        <f>ST!H11</f>
        <v>0</v>
      </c>
      <c r="H20" s="99">
        <f>ST!I11</f>
        <v>0</v>
      </c>
      <c r="I20" s="99">
        <f>ST!J11</f>
        <v>0</v>
      </c>
      <c r="J20" s="99">
        <f>ST!K11</f>
        <v>0</v>
      </c>
      <c r="K20" s="99">
        <f>ST!L11</f>
        <v>0</v>
      </c>
      <c r="L20" s="100">
        <f>ST!M12</f>
        <v>0</v>
      </c>
      <c r="M20" s="76">
        <f t="shared" ref="M20:M38" si="2">SUM(E20:L20)</f>
        <v>20</v>
      </c>
      <c r="N20" s="77">
        <f>ST!Q11</f>
        <v>2</v>
      </c>
      <c r="O20" s="71"/>
      <c r="P20" s="419"/>
    </row>
    <row r="21" spans="1:18" x14ac:dyDescent="0.2">
      <c r="A21" s="78">
        <v>2</v>
      </c>
      <c r="B21" s="79" t="s">
        <v>174</v>
      </c>
      <c r="C21" s="205" t="str">
        <f>ST!C12</f>
        <v>Ekonomia i system ochrony zdrowia</v>
      </c>
      <c r="D21" s="206">
        <f>ST!B12</f>
        <v>1</v>
      </c>
      <c r="E21" s="98">
        <f>ST!F12</f>
        <v>12</v>
      </c>
      <c r="F21" s="99">
        <f>ST!G12</f>
        <v>0</v>
      </c>
      <c r="G21" s="99">
        <f>ST!H12</f>
        <v>0</v>
      </c>
      <c r="H21" s="99">
        <f>ST!I12</f>
        <v>0</v>
      </c>
      <c r="I21" s="99">
        <f>ST!J12</f>
        <v>0</v>
      </c>
      <c r="J21" s="99">
        <f>ST!K12</f>
        <v>0</v>
      </c>
      <c r="K21" s="99">
        <f>ST!L12</f>
        <v>0</v>
      </c>
      <c r="L21" s="100">
        <f>ST!M13</f>
        <v>0</v>
      </c>
      <c r="M21" s="76">
        <f t="shared" si="2"/>
        <v>12</v>
      </c>
      <c r="N21" s="77">
        <f>ST!Q12</f>
        <v>1</v>
      </c>
      <c r="O21" s="80"/>
      <c r="P21" s="421"/>
    </row>
    <row r="22" spans="1:18" x14ac:dyDescent="0.2">
      <c r="A22" s="78">
        <v>3</v>
      </c>
      <c r="B22" s="79" t="s">
        <v>174</v>
      </c>
      <c r="C22" s="205" t="str">
        <f>ST!C13</f>
        <v>Historia fizjoterapii</v>
      </c>
      <c r="D22" s="206">
        <f>ST!B13</f>
        <v>1</v>
      </c>
      <c r="E22" s="98">
        <f>ST!F13</f>
        <v>12</v>
      </c>
      <c r="F22" s="99">
        <f>ST!G13</f>
        <v>0</v>
      </c>
      <c r="G22" s="99">
        <f>ST!H13</f>
        <v>0</v>
      </c>
      <c r="H22" s="99">
        <f>ST!I13</f>
        <v>0</v>
      </c>
      <c r="I22" s="99">
        <f>ST!J13</f>
        <v>0</v>
      </c>
      <c r="J22" s="99">
        <f>ST!K13</f>
        <v>0</v>
      </c>
      <c r="K22" s="99">
        <f>ST!L13</f>
        <v>0</v>
      </c>
      <c r="L22" s="100">
        <f>ST!M14</f>
        <v>0</v>
      </c>
      <c r="M22" s="76">
        <f t="shared" si="2"/>
        <v>12</v>
      </c>
      <c r="N22" s="77">
        <f>ST!Q13</f>
        <v>1</v>
      </c>
      <c r="O22" s="80"/>
      <c r="P22" s="421"/>
    </row>
    <row r="23" spans="1:18" x14ac:dyDescent="0.2">
      <c r="A23" s="78">
        <v>4</v>
      </c>
      <c r="B23" s="79" t="s">
        <v>174</v>
      </c>
      <c r="C23" s="205" t="str">
        <f>ST!C14</f>
        <v>Pedagogika ogólna i pedagogika specjalna</v>
      </c>
      <c r="D23" s="206">
        <f>ST!B14</f>
        <v>1</v>
      </c>
      <c r="E23" s="98">
        <f>ST!F14</f>
        <v>5</v>
      </c>
      <c r="F23" s="99">
        <f>ST!G14</f>
        <v>10</v>
      </c>
      <c r="G23" s="99">
        <f>ST!H14</f>
        <v>0</v>
      </c>
      <c r="H23" s="99">
        <f>ST!I14</f>
        <v>0</v>
      </c>
      <c r="I23" s="99">
        <f>ST!J14</f>
        <v>0</v>
      </c>
      <c r="J23" s="99">
        <f>ST!K14</f>
        <v>0</v>
      </c>
      <c r="K23" s="99">
        <f>ST!L14</f>
        <v>0</v>
      </c>
      <c r="L23" s="100">
        <f>ST!M15</f>
        <v>0</v>
      </c>
      <c r="M23" s="76">
        <f t="shared" si="2"/>
        <v>15</v>
      </c>
      <c r="N23" s="77">
        <f>ST!Q14</f>
        <v>1</v>
      </c>
      <c r="O23" s="80"/>
      <c r="P23" s="421"/>
    </row>
    <row r="24" spans="1:18" x14ac:dyDescent="0.2">
      <c r="A24" s="78">
        <v>5</v>
      </c>
      <c r="B24" s="79" t="s">
        <v>174</v>
      </c>
      <c r="C24" s="205" t="str">
        <f>ST!C15</f>
        <v xml:space="preserve">Podstawy prawa </v>
      </c>
      <c r="D24" s="206">
        <f>ST!B15</f>
        <v>1</v>
      </c>
      <c r="E24" s="98">
        <f>ST!F15</f>
        <v>15</v>
      </c>
      <c r="F24" s="99">
        <f>ST!G15</f>
        <v>0</v>
      </c>
      <c r="G24" s="99">
        <f>ST!H15</f>
        <v>0</v>
      </c>
      <c r="H24" s="99">
        <f>ST!I15</f>
        <v>0</v>
      </c>
      <c r="I24" s="99">
        <f>ST!J15</f>
        <v>0</v>
      </c>
      <c r="J24" s="99">
        <f>ST!K15</f>
        <v>0</v>
      </c>
      <c r="K24" s="99">
        <f>ST!L15</f>
        <v>0</v>
      </c>
      <c r="L24" s="100">
        <f>ST!M16</f>
        <v>0</v>
      </c>
      <c r="M24" s="76">
        <f t="shared" si="2"/>
        <v>15</v>
      </c>
      <c r="N24" s="77">
        <f>ST!Q15</f>
        <v>1</v>
      </c>
      <c r="O24" s="80"/>
      <c r="P24" s="421"/>
    </row>
    <row r="25" spans="1:18" x14ac:dyDescent="0.2">
      <c r="A25" s="78">
        <v>6</v>
      </c>
      <c r="B25" s="79" t="s">
        <v>174</v>
      </c>
      <c r="C25" s="205" t="str">
        <f>ST!C16</f>
        <v>Socjologia ogólna i socjologia niepełnosprawności</v>
      </c>
      <c r="D25" s="206">
        <f>ST!B16</f>
        <v>1</v>
      </c>
      <c r="E25" s="98">
        <f>ST!F16</f>
        <v>5</v>
      </c>
      <c r="F25" s="99">
        <f>ST!G16</f>
        <v>10</v>
      </c>
      <c r="G25" s="99">
        <f>ST!H16</f>
        <v>0</v>
      </c>
      <c r="H25" s="99">
        <f>ST!I16</f>
        <v>0</v>
      </c>
      <c r="I25" s="99">
        <f>ST!J16</f>
        <v>0</v>
      </c>
      <c r="J25" s="99">
        <f>ST!K16</f>
        <v>0</v>
      </c>
      <c r="K25" s="99">
        <f>ST!L16</f>
        <v>0</v>
      </c>
      <c r="L25" s="100">
        <f>ST!M17</f>
        <v>0</v>
      </c>
      <c r="M25" s="76">
        <f t="shared" si="2"/>
        <v>15</v>
      </c>
      <c r="N25" s="77">
        <f>ST!Q16</f>
        <v>1</v>
      </c>
      <c r="O25" s="80"/>
      <c r="P25" s="421"/>
    </row>
    <row r="26" spans="1:18" x14ac:dyDescent="0.2">
      <c r="A26" s="78">
        <v>7</v>
      </c>
      <c r="B26" s="79" t="s">
        <v>174</v>
      </c>
      <c r="C26" s="205" t="str">
        <f>ST!C17</f>
        <v>Technologie informacyjne</v>
      </c>
      <c r="D26" s="206">
        <f>ST!B17</f>
        <v>1</v>
      </c>
      <c r="E26" s="98">
        <f>ST!F17</f>
        <v>10</v>
      </c>
      <c r="F26" s="99">
        <f>ST!G17</f>
        <v>0</v>
      </c>
      <c r="G26" s="99">
        <f>ST!H17</f>
        <v>0</v>
      </c>
      <c r="H26" s="99">
        <f>ST!I17</f>
        <v>0</v>
      </c>
      <c r="I26" s="99">
        <f>ST!J17</f>
        <v>0</v>
      </c>
      <c r="J26" s="99">
        <f>ST!K17</f>
        <v>0</v>
      </c>
      <c r="K26" s="99">
        <f>ST!L17</f>
        <v>0</v>
      </c>
      <c r="L26" s="100">
        <f>ST!M18</f>
        <v>0</v>
      </c>
      <c r="M26" s="76">
        <f t="shared" si="2"/>
        <v>10</v>
      </c>
      <c r="N26" s="77">
        <f>ST!Q17</f>
        <v>1</v>
      </c>
      <c r="O26" s="80"/>
      <c r="P26" s="421"/>
    </row>
    <row r="27" spans="1:18" x14ac:dyDescent="0.2">
      <c r="A27" s="78">
        <v>8</v>
      </c>
      <c r="B27" s="79" t="s">
        <v>174</v>
      </c>
      <c r="C27" s="205" t="str">
        <f>ST!C18</f>
        <v>Wychowanie fizyczne (I)</v>
      </c>
      <c r="D27" s="206">
        <f>ST!B18</f>
        <v>1</v>
      </c>
      <c r="E27" s="98">
        <f>ST!F18</f>
        <v>0</v>
      </c>
      <c r="F27" s="99">
        <f>ST!G18</f>
        <v>30</v>
      </c>
      <c r="G27" s="99">
        <f>ST!H18</f>
        <v>0</v>
      </c>
      <c r="H27" s="99">
        <f>ST!I18</f>
        <v>0</v>
      </c>
      <c r="I27" s="99">
        <f>ST!J18</f>
        <v>0</v>
      </c>
      <c r="J27" s="99">
        <f>ST!K18</f>
        <v>0</v>
      </c>
      <c r="K27" s="99">
        <f>ST!L18</f>
        <v>0</v>
      </c>
      <c r="L27" s="100">
        <f>ST!M19</f>
        <v>0</v>
      </c>
      <c r="M27" s="76">
        <f t="shared" si="2"/>
        <v>30</v>
      </c>
      <c r="N27" s="77">
        <f>ST!Q18</f>
        <v>0</v>
      </c>
      <c r="O27" s="80"/>
      <c r="P27" s="421"/>
    </row>
    <row r="28" spans="1:18" x14ac:dyDescent="0.2">
      <c r="A28" s="78">
        <v>9</v>
      </c>
      <c r="B28" s="79" t="s">
        <v>174</v>
      </c>
      <c r="C28" s="205" t="str">
        <f>ST!C19</f>
        <v>Dydaktyka fizjoterapii</v>
      </c>
      <c r="D28" s="206">
        <f>ST!B19</f>
        <v>1</v>
      </c>
      <c r="E28" s="98">
        <f>ST!F19</f>
        <v>12</v>
      </c>
      <c r="F28" s="99">
        <f>ST!G19</f>
        <v>0</v>
      </c>
      <c r="G28" s="99">
        <f>ST!H19</f>
        <v>0</v>
      </c>
      <c r="H28" s="99">
        <f>ST!I19</f>
        <v>0</v>
      </c>
      <c r="I28" s="99">
        <f>ST!J19</f>
        <v>0</v>
      </c>
      <c r="J28" s="99">
        <f>ST!K19</f>
        <v>0</v>
      </c>
      <c r="K28" s="99">
        <f>ST!L19</f>
        <v>0</v>
      </c>
      <c r="L28" s="100">
        <f>ST!M20</f>
        <v>0</v>
      </c>
      <c r="M28" s="76">
        <f t="shared" si="2"/>
        <v>12</v>
      </c>
      <c r="N28" s="77">
        <f>ST!Q19</f>
        <v>1</v>
      </c>
      <c r="O28" s="80"/>
      <c r="P28" s="421"/>
    </row>
    <row r="29" spans="1:18" x14ac:dyDescent="0.2">
      <c r="A29" s="78">
        <v>14</v>
      </c>
      <c r="B29" s="79" t="s">
        <v>174</v>
      </c>
      <c r="C29" s="205" t="str">
        <f>ST!C20</f>
        <v>Zarządzanie i marketing</v>
      </c>
      <c r="D29" s="206">
        <f>ST!B20</f>
        <v>1</v>
      </c>
      <c r="E29" s="98">
        <f>ST!F20</f>
        <v>12</v>
      </c>
      <c r="F29" s="99">
        <f>ST!G20</f>
        <v>0</v>
      </c>
      <c r="G29" s="99">
        <f>ST!H20</f>
        <v>0</v>
      </c>
      <c r="H29" s="99">
        <f>ST!I20</f>
        <v>0</v>
      </c>
      <c r="I29" s="99">
        <f>ST!J20</f>
        <v>0</v>
      </c>
      <c r="J29" s="99">
        <f>ST!K20</f>
        <v>0</v>
      </c>
      <c r="K29" s="99">
        <f>ST!L20</f>
        <v>0</v>
      </c>
      <c r="L29" s="100">
        <f>ST!M21</f>
        <v>0</v>
      </c>
      <c r="M29" s="76">
        <f t="shared" si="2"/>
        <v>12</v>
      </c>
      <c r="N29" s="77">
        <f>ST!Q20</f>
        <v>1</v>
      </c>
      <c r="O29" s="80"/>
      <c r="P29" s="421"/>
      <c r="Q29" s="428">
        <v>17</v>
      </c>
      <c r="R29" s="428">
        <v>1</v>
      </c>
    </row>
    <row r="30" spans="1:18" x14ac:dyDescent="0.2">
      <c r="A30" s="78">
        <v>15</v>
      </c>
      <c r="B30" s="79" t="s">
        <v>174</v>
      </c>
      <c r="C30" s="205" t="str">
        <f>ST!C21</f>
        <v>Zdrowie publiczne</v>
      </c>
      <c r="D30" s="206">
        <f>ST!B21</f>
        <v>1</v>
      </c>
      <c r="E30" s="98">
        <f>ST!F21</f>
        <v>12</v>
      </c>
      <c r="F30" s="99">
        <f>ST!G21</f>
        <v>0</v>
      </c>
      <c r="G30" s="99">
        <f>ST!H21</f>
        <v>0</v>
      </c>
      <c r="H30" s="99">
        <f>ST!I21</f>
        <v>0</v>
      </c>
      <c r="I30" s="99">
        <f>ST!J21</f>
        <v>0</v>
      </c>
      <c r="J30" s="99">
        <f>ST!K21</f>
        <v>0</v>
      </c>
      <c r="K30" s="99">
        <f>ST!L21</f>
        <v>0</v>
      </c>
      <c r="L30" s="100">
        <f>ST!M22</f>
        <v>0</v>
      </c>
      <c r="M30" s="76">
        <f t="shared" si="2"/>
        <v>12</v>
      </c>
      <c r="N30" s="77">
        <f>ST!Q21</f>
        <v>1</v>
      </c>
      <c r="O30" s="80"/>
      <c r="P30" s="421"/>
    </row>
    <row r="31" spans="1:18" x14ac:dyDescent="0.2">
      <c r="A31" s="78">
        <v>16</v>
      </c>
      <c r="B31" s="79" t="s">
        <v>174</v>
      </c>
      <c r="C31" s="205" t="str">
        <f>ST!C34</f>
        <v>Język obcy (I)</v>
      </c>
      <c r="D31" s="206">
        <f>ST!B34</f>
        <v>2</v>
      </c>
      <c r="E31" s="98">
        <f>ST!F34</f>
        <v>0</v>
      </c>
      <c r="F31" s="99">
        <f>ST!G34</f>
        <v>0</v>
      </c>
      <c r="G31" s="99">
        <f>ST!H34</f>
        <v>0</v>
      </c>
      <c r="H31" s="99">
        <f>ST!I34</f>
        <v>0</v>
      </c>
      <c r="I31" s="99">
        <f>ST!J34</f>
        <v>0</v>
      </c>
      <c r="J31" s="99">
        <f>ST!K34</f>
        <v>0</v>
      </c>
      <c r="K31" s="99">
        <f>ST!L34</f>
        <v>30</v>
      </c>
      <c r="L31" s="100">
        <f>ST!M35</f>
        <v>0</v>
      </c>
      <c r="M31" s="76">
        <f t="shared" si="2"/>
        <v>30</v>
      </c>
      <c r="N31" s="77">
        <f>ST!Q34</f>
        <v>1</v>
      </c>
      <c r="O31" s="80"/>
      <c r="P31" s="421"/>
    </row>
    <row r="32" spans="1:18" x14ac:dyDescent="0.2">
      <c r="A32" s="78">
        <v>17</v>
      </c>
      <c r="B32" s="79" t="s">
        <v>174</v>
      </c>
      <c r="C32" s="205" t="str">
        <f>ST!C35</f>
        <v xml:space="preserve">Psychologia </v>
      </c>
      <c r="D32" s="206">
        <f>ST!B35</f>
        <v>2</v>
      </c>
      <c r="E32" s="98">
        <f>ST!F35</f>
        <v>10</v>
      </c>
      <c r="F32" s="99">
        <f>ST!G35</f>
        <v>13</v>
      </c>
      <c r="G32" s="99">
        <f>ST!H35</f>
        <v>0</v>
      </c>
      <c r="H32" s="99">
        <f>ST!I35</f>
        <v>0</v>
      </c>
      <c r="I32" s="99">
        <f>ST!J35</f>
        <v>0</v>
      </c>
      <c r="J32" s="99">
        <f>ST!K35</f>
        <v>0</v>
      </c>
      <c r="K32" s="99">
        <f>ST!L35</f>
        <v>0</v>
      </c>
      <c r="L32" s="100">
        <f>ST!M36</f>
        <v>0</v>
      </c>
      <c r="M32" s="76">
        <f t="shared" si="2"/>
        <v>23</v>
      </c>
      <c r="N32" s="77">
        <f>ST!Q35</f>
        <v>1</v>
      </c>
      <c r="O32" s="80"/>
      <c r="P32" s="421"/>
    </row>
    <row r="33" spans="1:16" x14ac:dyDescent="0.2">
      <c r="A33" s="78">
        <v>18</v>
      </c>
      <c r="B33" s="79" t="s">
        <v>174</v>
      </c>
      <c r="C33" s="205" t="str">
        <f>ST!C36</f>
        <v>Demografia i epidemiologia</v>
      </c>
      <c r="D33" s="206">
        <f>ST!B36</f>
        <v>2</v>
      </c>
      <c r="E33" s="98">
        <f>ST!F36</f>
        <v>17</v>
      </c>
      <c r="F33" s="99">
        <f>ST!G36</f>
        <v>0</v>
      </c>
      <c r="G33" s="99">
        <f>ST!H36</f>
        <v>0</v>
      </c>
      <c r="H33" s="99">
        <f>ST!I36</f>
        <v>0</v>
      </c>
      <c r="I33" s="99">
        <f>ST!J36</f>
        <v>0</v>
      </c>
      <c r="J33" s="99">
        <f>ST!K36</f>
        <v>0</v>
      </c>
      <c r="K33" s="99">
        <f>ST!L36</f>
        <v>0</v>
      </c>
      <c r="L33" s="100">
        <f>ST!M37</f>
        <v>0</v>
      </c>
      <c r="M33" s="76">
        <f t="shared" si="2"/>
        <v>17</v>
      </c>
      <c r="N33" s="77">
        <f>ST!Q36</f>
        <v>1</v>
      </c>
      <c r="O33" s="80"/>
      <c r="P33" s="421"/>
    </row>
    <row r="34" spans="1:16" x14ac:dyDescent="0.2">
      <c r="A34" s="78">
        <v>19</v>
      </c>
      <c r="B34" s="79" t="s">
        <v>174</v>
      </c>
      <c r="C34" s="205" t="str">
        <f>ST!C37</f>
        <v>Wychowanie fizyczne (II)</v>
      </c>
      <c r="D34" s="206">
        <f>ST!B37</f>
        <v>2</v>
      </c>
      <c r="E34" s="98">
        <f>ST!F37</f>
        <v>0</v>
      </c>
      <c r="F34" s="99">
        <f>ST!G37</f>
        <v>30</v>
      </c>
      <c r="G34" s="99">
        <f>ST!H37</f>
        <v>0</v>
      </c>
      <c r="H34" s="99">
        <f>ST!I37</f>
        <v>0</v>
      </c>
      <c r="I34" s="99">
        <f>ST!J37</f>
        <v>0</v>
      </c>
      <c r="J34" s="99">
        <f>ST!K37</f>
        <v>0</v>
      </c>
      <c r="K34" s="99">
        <f>ST!L37</f>
        <v>0</v>
      </c>
      <c r="L34" s="100">
        <f>ST!M38</f>
        <v>0</v>
      </c>
      <c r="M34" s="76">
        <f t="shared" si="2"/>
        <v>30</v>
      </c>
      <c r="N34" s="77">
        <f>ST!Q37</f>
        <v>0</v>
      </c>
      <c r="O34" s="80"/>
      <c r="P34" s="421"/>
    </row>
    <row r="35" spans="1:16" x14ac:dyDescent="0.2">
      <c r="A35" s="78">
        <v>20</v>
      </c>
      <c r="B35" s="79" t="s">
        <v>174</v>
      </c>
      <c r="C35" s="205" t="str">
        <f>ST!C51</f>
        <v>Język obcy (II)</v>
      </c>
      <c r="D35" s="206">
        <f>ST!B51</f>
        <v>3</v>
      </c>
      <c r="E35" s="98">
        <f>ST!F51</f>
        <v>0</v>
      </c>
      <c r="F35" s="99">
        <f>ST!G51</f>
        <v>0</v>
      </c>
      <c r="G35" s="99">
        <f>ST!H51</f>
        <v>0</v>
      </c>
      <c r="H35" s="99">
        <f>ST!I51</f>
        <v>0</v>
      </c>
      <c r="I35" s="99">
        <f>ST!J51</f>
        <v>0</v>
      </c>
      <c r="J35" s="99">
        <f>ST!K51</f>
        <v>0</v>
      </c>
      <c r="K35" s="99">
        <f>ST!L51</f>
        <v>30</v>
      </c>
      <c r="L35" s="100">
        <f>ST!M51</f>
        <v>0</v>
      </c>
      <c r="M35" s="76">
        <f t="shared" si="2"/>
        <v>30</v>
      </c>
      <c r="N35" s="77">
        <f>ST!Q51</f>
        <v>1</v>
      </c>
      <c r="O35" s="80"/>
      <c r="P35" s="421"/>
    </row>
    <row r="36" spans="1:16" x14ac:dyDescent="0.2">
      <c r="A36" s="78">
        <v>26</v>
      </c>
      <c r="B36" s="79" t="s">
        <v>174</v>
      </c>
      <c r="C36" s="205" t="str">
        <f>ST!C66</f>
        <v>Język obcy (III)</v>
      </c>
      <c r="D36" s="206">
        <f>ST!B66</f>
        <v>4</v>
      </c>
      <c r="E36" s="98">
        <f>ST!F66</f>
        <v>0</v>
      </c>
      <c r="F36" s="99">
        <f>ST!G66</f>
        <v>0</v>
      </c>
      <c r="G36" s="99">
        <f>ST!H66</f>
        <v>0</v>
      </c>
      <c r="H36" s="99">
        <f>ST!I66</f>
        <v>0</v>
      </c>
      <c r="I36" s="99">
        <f>ST!J66</f>
        <v>0</v>
      </c>
      <c r="J36" s="99">
        <f>ST!K66</f>
        <v>0</v>
      </c>
      <c r="K36" s="99">
        <f>ST!L66</f>
        <v>30</v>
      </c>
      <c r="L36" s="100">
        <f>ST!M66</f>
        <v>0</v>
      </c>
      <c r="M36" s="76">
        <f t="shared" si="2"/>
        <v>30</v>
      </c>
      <c r="N36" s="77">
        <f>ST!Q66</f>
        <v>1</v>
      </c>
      <c r="O36" s="80"/>
      <c r="P36" s="421"/>
    </row>
    <row r="37" spans="1:16" x14ac:dyDescent="0.2">
      <c r="A37" s="78">
        <v>29</v>
      </c>
      <c r="B37" s="79" t="s">
        <v>174</v>
      </c>
      <c r="C37" s="205" t="str">
        <f>ST!C80</f>
        <v>Język obcy (IV)</v>
      </c>
      <c r="D37" s="206">
        <f>ST!B80</f>
        <v>5</v>
      </c>
      <c r="E37" s="98">
        <f>ST!F80</f>
        <v>0</v>
      </c>
      <c r="F37" s="99">
        <f>ST!G80</f>
        <v>0</v>
      </c>
      <c r="G37" s="99">
        <f>ST!H80</f>
        <v>0</v>
      </c>
      <c r="H37" s="99">
        <f>ST!I80</f>
        <v>0</v>
      </c>
      <c r="I37" s="99">
        <f>ST!J80</f>
        <v>0</v>
      </c>
      <c r="J37" s="99">
        <f>ST!K80</f>
        <v>0</v>
      </c>
      <c r="K37" s="99">
        <f>ST!L80</f>
        <v>30</v>
      </c>
      <c r="L37" s="100">
        <f>ST!M80</f>
        <v>0</v>
      </c>
      <c r="M37" s="76">
        <f t="shared" si="2"/>
        <v>30</v>
      </c>
      <c r="N37" s="77">
        <f>ST!Q80</f>
        <v>1</v>
      </c>
      <c r="O37" s="80"/>
      <c r="P37" s="421"/>
    </row>
    <row r="38" spans="1:16" ht="16" thickBot="1" x14ac:dyDescent="0.25">
      <c r="A38" s="78">
        <v>30</v>
      </c>
      <c r="B38" s="79" t="s">
        <v>174</v>
      </c>
      <c r="C38" s="205" t="str">
        <f>ST!C96</f>
        <v>Język obcy (V)</v>
      </c>
      <c r="D38" s="206">
        <f>ST!B96</f>
        <v>6</v>
      </c>
      <c r="E38" s="98">
        <f>ST!F96</f>
        <v>0</v>
      </c>
      <c r="F38" s="99">
        <f>ST!G96</f>
        <v>0</v>
      </c>
      <c r="G38" s="99">
        <f>ST!H96</f>
        <v>0</v>
      </c>
      <c r="H38" s="99">
        <f>ST!I96</f>
        <v>0</v>
      </c>
      <c r="I38" s="99">
        <f>ST!J96</f>
        <v>0</v>
      </c>
      <c r="J38" s="99">
        <f>ST!K96</f>
        <v>0</v>
      </c>
      <c r="K38" s="99">
        <f>ST!L96</f>
        <v>30</v>
      </c>
      <c r="L38" s="100">
        <f>ST!M96</f>
        <v>0</v>
      </c>
      <c r="M38" s="76">
        <f t="shared" si="2"/>
        <v>30</v>
      </c>
      <c r="N38" s="77">
        <f>ST!Q96</f>
        <v>1</v>
      </c>
      <c r="O38" s="80"/>
      <c r="P38" s="421"/>
    </row>
    <row r="39" spans="1:16" ht="16" thickBot="1" x14ac:dyDescent="0.25">
      <c r="A39" s="585" t="s">
        <v>172</v>
      </c>
      <c r="B39" s="586"/>
      <c r="C39" s="586"/>
      <c r="D39" s="587"/>
      <c r="E39" s="101">
        <f>SUM(E20:E38)</f>
        <v>142</v>
      </c>
      <c r="F39" s="102">
        <f>SUM(F20:F38)</f>
        <v>93</v>
      </c>
      <c r="G39" s="102">
        <f t="shared" ref="G39:K39" si="3">SUM(G20:G38)</f>
        <v>0</v>
      </c>
      <c r="H39" s="102">
        <f t="shared" si="3"/>
        <v>0</v>
      </c>
      <c r="I39" s="102">
        <f t="shared" si="3"/>
        <v>0</v>
      </c>
      <c r="J39" s="102">
        <f t="shared" si="3"/>
        <v>0</v>
      </c>
      <c r="K39" s="102">
        <f t="shared" si="3"/>
        <v>150</v>
      </c>
      <c r="L39" s="103">
        <f>SUM(L20:L38)</f>
        <v>0</v>
      </c>
      <c r="M39" s="81">
        <f>SUM(M20:M38)</f>
        <v>385</v>
      </c>
      <c r="N39" s="83">
        <f>SUM(N20:N38)</f>
        <v>18</v>
      </c>
      <c r="O39" s="84">
        <v>300</v>
      </c>
      <c r="P39" s="422">
        <v>18</v>
      </c>
    </row>
    <row r="40" spans="1:16" ht="16" thickBot="1" x14ac:dyDescent="0.25">
      <c r="A40" s="576" t="s">
        <v>175</v>
      </c>
      <c r="B40" s="577"/>
      <c r="C40" s="577"/>
      <c r="D40" s="577"/>
      <c r="E40" s="577"/>
      <c r="F40" s="577"/>
      <c r="G40" s="577"/>
      <c r="H40" s="577"/>
      <c r="I40" s="577"/>
      <c r="J40" s="577"/>
      <c r="K40" s="577"/>
      <c r="L40" s="577"/>
      <c r="M40" s="577"/>
      <c r="N40" s="578"/>
      <c r="O40" s="71"/>
      <c r="P40" s="419"/>
    </row>
    <row r="41" spans="1:16" x14ac:dyDescent="0.2">
      <c r="A41" s="76">
        <v>1</v>
      </c>
      <c r="B41" s="204" t="s">
        <v>176</v>
      </c>
      <c r="C41" s="205" t="str">
        <f>ST!C22</f>
        <v>Fizjoterapia ogólna</v>
      </c>
      <c r="D41" s="206">
        <f>ST!B22</f>
        <v>1</v>
      </c>
      <c r="E41" s="98">
        <f>ST!F22</f>
        <v>10</v>
      </c>
      <c r="F41" s="99">
        <f>ST!G22</f>
        <v>20</v>
      </c>
      <c r="G41" s="99">
        <f>ST!H22</f>
        <v>0</v>
      </c>
      <c r="H41" s="99">
        <f>ST!I22</f>
        <v>0</v>
      </c>
      <c r="I41" s="99">
        <f>ST!J22</f>
        <v>0</v>
      </c>
      <c r="J41" s="99">
        <f>ST!K22</f>
        <v>0</v>
      </c>
      <c r="K41" s="99">
        <f>ST!L22</f>
        <v>0</v>
      </c>
      <c r="L41" s="100">
        <f>ST!M23</f>
        <v>0</v>
      </c>
      <c r="M41" s="76">
        <f t="shared" ref="M41:M64" si="4">SUM(E41:L41)</f>
        <v>30</v>
      </c>
      <c r="N41" s="77">
        <f>ST!Q22</f>
        <v>2</v>
      </c>
      <c r="O41" s="71"/>
      <c r="P41" s="419"/>
    </row>
    <row r="42" spans="1:16" x14ac:dyDescent="0.2">
      <c r="A42" s="78">
        <v>2</v>
      </c>
      <c r="B42" s="79" t="s">
        <v>176</v>
      </c>
      <c r="C42" s="205" t="str">
        <f>ST!C23</f>
        <v>Fizjoprofilaktyka i promocja zdrowia</v>
      </c>
      <c r="D42" s="206">
        <f>ST!B23</f>
        <v>1</v>
      </c>
      <c r="E42" s="98">
        <f>ST!F23</f>
        <v>20</v>
      </c>
      <c r="F42" s="99">
        <f>ST!G23</f>
        <v>0</v>
      </c>
      <c r="G42" s="99">
        <f>ST!H23</f>
        <v>0</v>
      </c>
      <c r="H42" s="99">
        <f>ST!I23</f>
        <v>0</v>
      </c>
      <c r="I42" s="99">
        <f>ST!J23</f>
        <v>0</v>
      </c>
      <c r="J42" s="99">
        <f>ST!K23</f>
        <v>0</v>
      </c>
      <c r="K42" s="99">
        <f>ST!L23</f>
        <v>0</v>
      </c>
      <c r="L42" s="100">
        <f>ST!M24</f>
        <v>0</v>
      </c>
      <c r="M42" s="76">
        <f t="shared" si="4"/>
        <v>20</v>
      </c>
      <c r="N42" s="77">
        <f>ST!Q23</f>
        <v>1</v>
      </c>
      <c r="O42" s="80"/>
      <c r="P42" s="421"/>
    </row>
    <row r="43" spans="1:16" x14ac:dyDescent="0.2">
      <c r="A43" s="78">
        <v>3</v>
      </c>
      <c r="B43" s="79" t="s">
        <v>176</v>
      </c>
      <c r="C43" s="205" t="str">
        <f>ST!C24</f>
        <v>Kształcenie ruchowe i metodyka nauczania ruchu</v>
      </c>
      <c r="D43" s="206">
        <f>ST!B24</f>
        <v>1</v>
      </c>
      <c r="E43" s="98">
        <f>ST!F24</f>
        <v>10</v>
      </c>
      <c r="F43" s="99">
        <f>ST!G24</f>
        <v>0</v>
      </c>
      <c r="G43" s="99">
        <f>ST!H24</f>
        <v>0</v>
      </c>
      <c r="H43" s="99">
        <f>ST!I24</f>
        <v>0</v>
      </c>
      <c r="I43" s="99">
        <f>ST!J24</f>
        <v>0</v>
      </c>
      <c r="J43" s="99">
        <f>ST!K24</f>
        <v>24</v>
      </c>
      <c r="K43" s="99">
        <f>ST!L24</f>
        <v>0</v>
      </c>
      <c r="L43" s="100">
        <f>ST!M25</f>
        <v>0</v>
      </c>
      <c r="M43" s="76">
        <f t="shared" si="4"/>
        <v>34</v>
      </c>
      <c r="N43" s="77">
        <f>ST!Q24</f>
        <v>2</v>
      </c>
      <c r="O43" s="80"/>
      <c r="P43" s="421"/>
    </row>
    <row r="44" spans="1:16" x14ac:dyDescent="0.2">
      <c r="A44" s="78">
        <v>4</v>
      </c>
      <c r="B44" s="79" t="s">
        <v>176</v>
      </c>
      <c r="C44" s="205" t="str">
        <f>ST!C38</f>
        <v>Fizjoterapia ogólna</v>
      </c>
      <c r="D44" s="206">
        <f>ST!B38</f>
        <v>2</v>
      </c>
      <c r="E44" s="98">
        <f>ST!F38</f>
        <v>7</v>
      </c>
      <c r="F44" s="99">
        <f>ST!G38</f>
        <v>10</v>
      </c>
      <c r="G44" s="99">
        <f>ST!H38</f>
        <v>0</v>
      </c>
      <c r="H44" s="99">
        <f>ST!I38</f>
        <v>0</v>
      </c>
      <c r="I44" s="99">
        <f>ST!J38</f>
        <v>0</v>
      </c>
      <c r="J44" s="99">
        <f>ST!K38</f>
        <v>0</v>
      </c>
      <c r="K44" s="99">
        <f>ST!L38</f>
        <v>0</v>
      </c>
      <c r="L44" s="100">
        <f>ST!M38</f>
        <v>0</v>
      </c>
      <c r="M44" s="76">
        <f t="shared" si="4"/>
        <v>17</v>
      </c>
      <c r="N44" s="77">
        <f>ST!Q38</f>
        <v>1</v>
      </c>
      <c r="O44" s="80"/>
      <c r="P44" s="421"/>
    </row>
    <row r="45" spans="1:16" x14ac:dyDescent="0.2">
      <c r="A45" s="78">
        <v>5</v>
      </c>
      <c r="B45" s="79" t="s">
        <v>176</v>
      </c>
      <c r="C45" s="205" t="str">
        <f>ST!C39</f>
        <v>Kinezyterapia (I)</v>
      </c>
      <c r="D45" s="206">
        <f>ST!B39</f>
        <v>2</v>
      </c>
      <c r="E45" s="98">
        <f>ST!F39</f>
        <v>25</v>
      </c>
      <c r="F45" s="99">
        <f>ST!G39</f>
        <v>0</v>
      </c>
      <c r="G45" s="99">
        <f>ST!H39</f>
        <v>0</v>
      </c>
      <c r="H45" s="99">
        <f>ST!I39</f>
        <v>0</v>
      </c>
      <c r="I45" s="99">
        <f>ST!J39</f>
        <v>0</v>
      </c>
      <c r="J45" s="99">
        <f>ST!K39</f>
        <v>42</v>
      </c>
      <c r="K45" s="99">
        <f>ST!L39</f>
        <v>0</v>
      </c>
      <c r="L45" s="100">
        <f>ST!M39</f>
        <v>0</v>
      </c>
      <c r="M45" s="76">
        <f t="shared" si="4"/>
        <v>67</v>
      </c>
      <c r="N45" s="77">
        <f>ST!Q39</f>
        <v>4</v>
      </c>
      <c r="O45" s="80"/>
      <c r="P45" s="421"/>
    </row>
    <row r="46" spans="1:16" x14ac:dyDescent="0.2">
      <c r="A46" s="78">
        <v>6</v>
      </c>
      <c r="B46" s="79" t="s">
        <v>176</v>
      </c>
      <c r="C46" s="205" t="str">
        <f>ST!C40</f>
        <v>Kształcenie ruchowe i metodyka nauczania ruchu</v>
      </c>
      <c r="D46" s="206">
        <f>ST!B40</f>
        <v>2</v>
      </c>
      <c r="E46" s="98">
        <f>ST!F40</f>
        <v>10</v>
      </c>
      <c r="F46" s="99">
        <f>ST!G40</f>
        <v>0</v>
      </c>
      <c r="G46" s="99">
        <f>ST!H40</f>
        <v>0</v>
      </c>
      <c r="H46" s="99">
        <f>ST!I40</f>
        <v>0</v>
      </c>
      <c r="I46" s="99">
        <f>ST!J40</f>
        <v>0</v>
      </c>
      <c r="J46" s="99">
        <f>ST!K40</f>
        <v>24</v>
      </c>
      <c r="K46" s="99">
        <f>ST!L40</f>
        <v>0</v>
      </c>
      <c r="L46" s="100">
        <f>ST!M40</f>
        <v>0</v>
      </c>
      <c r="M46" s="76">
        <f t="shared" si="4"/>
        <v>34</v>
      </c>
      <c r="N46" s="77">
        <f>ST!Q40</f>
        <v>2</v>
      </c>
      <c r="O46" s="80"/>
      <c r="P46" s="421"/>
    </row>
    <row r="47" spans="1:16" x14ac:dyDescent="0.2">
      <c r="A47" s="78">
        <v>7</v>
      </c>
      <c r="B47" s="79" t="s">
        <v>176</v>
      </c>
      <c r="C47" s="205" t="str">
        <f>ST!C41</f>
        <v>Medycyna fizykalna – fizykoterapia</v>
      </c>
      <c r="D47" s="206">
        <f>ST!B41</f>
        <v>2</v>
      </c>
      <c r="E47" s="98">
        <f>ST!F41</f>
        <v>20</v>
      </c>
      <c r="F47" s="99">
        <f>ST!G41</f>
        <v>0</v>
      </c>
      <c r="G47" s="99">
        <f>ST!H41</f>
        <v>0</v>
      </c>
      <c r="H47" s="99">
        <f>ST!I41</f>
        <v>0</v>
      </c>
      <c r="I47" s="99">
        <f>ST!J41</f>
        <v>0</v>
      </c>
      <c r="J47" s="99">
        <f>ST!K41</f>
        <v>48</v>
      </c>
      <c r="K47" s="99">
        <f>ST!L41</f>
        <v>0</v>
      </c>
      <c r="L47" s="100">
        <f>ST!M41</f>
        <v>0</v>
      </c>
      <c r="M47" s="76">
        <f t="shared" si="4"/>
        <v>68</v>
      </c>
      <c r="N47" s="77">
        <f>ST!Q41</f>
        <v>4</v>
      </c>
      <c r="O47" s="80"/>
      <c r="P47" s="421"/>
    </row>
    <row r="48" spans="1:16" x14ac:dyDescent="0.2">
      <c r="A48" s="78">
        <v>8</v>
      </c>
      <c r="B48" s="79" t="s">
        <v>176</v>
      </c>
      <c r="C48" s="348" t="str">
        <f>ST!C52</f>
        <v>Kinezyterapia (II)</v>
      </c>
      <c r="D48" s="349">
        <f>ST!B52</f>
        <v>3</v>
      </c>
      <c r="E48" s="350">
        <f>ST!F52</f>
        <v>10</v>
      </c>
      <c r="F48" s="351">
        <f>ST!G52</f>
        <v>0</v>
      </c>
      <c r="G48" s="351">
        <f>ST!H52</f>
        <v>0</v>
      </c>
      <c r="H48" s="351">
        <f>ST!I52</f>
        <v>0</v>
      </c>
      <c r="I48" s="351">
        <f>ST!J52</f>
        <v>0</v>
      </c>
      <c r="J48" s="351">
        <f>ST!K52</f>
        <v>28</v>
      </c>
      <c r="K48" s="351">
        <f>ST!L52</f>
        <v>0</v>
      </c>
      <c r="L48" s="347">
        <f>ST!M52</f>
        <v>0</v>
      </c>
      <c r="M48" s="354">
        <f t="shared" si="4"/>
        <v>38</v>
      </c>
      <c r="N48" s="353">
        <f>ST!Q52</f>
        <v>2</v>
      </c>
      <c r="O48" s="80"/>
      <c r="P48" s="421"/>
    </row>
    <row r="49" spans="1:16" x14ac:dyDescent="0.2">
      <c r="A49" s="78">
        <v>9</v>
      </c>
      <c r="B49" s="79" t="s">
        <v>176</v>
      </c>
      <c r="C49" s="348" t="str">
        <f>ST!C53</f>
        <v>Masaż (I)</v>
      </c>
      <c r="D49" s="349">
        <f>ST!B53</f>
        <v>3</v>
      </c>
      <c r="E49" s="350">
        <f>ST!F53</f>
        <v>10</v>
      </c>
      <c r="F49" s="351">
        <f>ST!G53</f>
        <v>0</v>
      </c>
      <c r="G49" s="351">
        <f>ST!H53</f>
        <v>0</v>
      </c>
      <c r="H49" s="351">
        <f>ST!I53</f>
        <v>0</v>
      </c>
      <c r="I49" s="351">
        <f>ST!J53</f>
        <v>0</v>
      </c>
      <c r="J49" s="351">
        <f>ST!K53</f>
        <v>24</v>
      </c>
      <c r="K49" s="351">
        <f>ST!L53</f>
        <v>0</v>
      </c>
      <c r="L49" s="347">
        <f>ST!M53</f>
        <v>0</v>
      </c>
      <c r="M49" s="354">
        <f t="shared" si="4"/>
        <v>34</v>
      </c>
      <c r="N49" s="353">
        <f>ST!Q53</f>
        <v>2</v>
      </c>
      <c r="O49" s="80"/>
      <c r="P49" s="421"/>
    </row>
    <row r="50" spans="1:16" x14ac:dyDescent="0.2">
      <c r="A50" s="78">
        <v>10</v>
      </c>
      <c r="B50" s="79" t="s">
        <v>176</v>
      </c>
      <c r="C50" s="348" t="str">
        <f>ST!C54</f>
        <v>Terapia manualna</v>
      </c>
      <c r="D50" s="349">
        <f>ST!B54</f>
        <v>3</v>
      </c>
      <c r="E50" s="350">
        <f>ST!F54</f>
        <v>5</v>
      </c>
      <c r="F50" s="351">
        <f>ST!G54</f>
        <v>0</v>
      </c>
      <c r="G50" s="351">
        <f>ST!H54</f>
        <v>0</v>
      </c>
      <c r="H50" s="351">
        <f>ST!I54</f>
        <v>0</v>
      </c>
      <c r="I50" s="351">
        <f>ST!J54</f>
        <v>0</v>
      </c>
      <c r="J50" s="351">
        <f>ST!K54</f>
        <v>30</v>
      </c>
      <c r="K50" s="351">
        <f>ST!L54</f>
        <v>0</v>
      </c>
      <c r="L50" s="347">
        <f>ST!M54</f>
        <v>0</v>
      </c>
      <c r="M50" s="354">
        <f t="shared" si="4"/>
        <v>35</v>
      </c>
      <c r="N50" s="353">
        <f>ST!Q54</f>
        <v>2</v>
      </c>
      <c r="O50" s="80"/>
      <c r="P50" s="421"/>
    </row>
    <row r="51" spans="1:16" x14ac:dyDescent="0.2">
      <c r="A51" s="78">
        <v>11</v>
      </c>
      <c r="B51" s="79" t="s">
        <v>176</v>
      </c>
      <c r="C51" s="348" t="str">
        <f>ST!C55</f>
        <v>Medycyna fizykalna – fizykoterapia</v>
      </c>
      <c r="D51" s="349">
        <f>ST!B55</f>
        <v>3</v>
      </c>
      <c r="E51" s="350">
        <f>ST!F55</f>
        <v>14</v>
      </c>
      <c r="F51" s="351">
        <f>ST!G55</f>
        <v>0</v>
      </c>
      <c r="G51" s="351">
        <f>ST!H55</f>
        <v>0</v>
      </c>
      <c r="H51" s="351">
        <f>ST!I55</f>
        <v>0</v>
      </c>
      <c r="I51" s="351">
        <f>ST!J55</f>
        <v>0</v>
      </c>
      <c r="J51" s="351">
        <f>ST!K55</f>
        <v>20</v>
      </c>
      <c r="K51" s="351">
        <f>ST!L55</f>
        <v>0</v>
      </c>
      <c r="L51" s="347">
        <f>ST!M55</f>
        <v>0</v>
      </c>
      <c r="M51" s="354">
        <f t="shared" si="4"/>
        <v>34</v>
      </c>
      <c r="N51" s="353">
        <f>ST!Q55</f>
        <v>2</v>
      </c>
      <c r="O51" s="80"/>
      <c r="P51" s="421"/>
    </row>
    <row r="52" spans="1:16" x14ac:dyDescent="0.2">
      <c r="A52" s="78">
        <v>12</v>
      </c>
      <c r="B52" s="79" t="s">
        <v>176</v>
      </c>
      <c r="C52" s="348" t="str">
        <f>ST!C56</f>
        <v>Balneoklimatologia i odnowa biologiczna</v>
      </c>
      <c r="D52" s="349">
        <f>ST!B56</f>
        <v>3</v>
      </c>
      <c r="E52" s="350">
        <f>ST!F56</f>
        <v>20</v>
      </c>
      <c r="F52" s="351">
        <f>ST!G56</f>
        <v>0</v>
      </c>
      <c r="G52" s="351">
        <f>ST!H56</f>
        <v>0</v>
      </c>
      <c r="H52" s="351">
        <f>ST!I56</f>
        <v>0</v>
      </c>
      <c r="I52" s="351">
        <f>ST!J56</f>
        <v>0</v>
      </c>
      <c r="J52" s="351">
        <f>ST!K56</f>
        <v>14</v>
      </c>
      <c r="K52" s="351">
        <f>ST!L56</f>
        <v>0</v>
      </c>
      <c r="L52" s="347">
        <f>ST!M56</f>
        <v>0</v>
      </c>
      <c r="M52" s="354">
        <f t="shared" si="4"/>
        <v>34</v>
      </c>
      <c r="N52" s="353">
        <f>ST!Q56</f>
        <v>2</v>
      </c>
      <c r="O52" s="80"/>
      <c r="P52" s="421"/>
    </row>
    <row r="53" spans="1:16" x14ac:dyDescent="0.2">
      <c r="A53" s="78">
        <v>13</v>
      </c>
      <c r="B53" s="79" t="s">
        <v>176</v>
      </c>
      <c r="C53" s="205" t="str">
        <f>ST!C59</f>
        <v>Metody specjalne fizjoterapii – metody reedukacji posturalnej</v>
      </c>
      <c r="D53" s="206">
        <f>ST!B59</f>
        <v>3</v>
      </c>
      <c r="E53" s="98">
        <f>ST!F59</f>
        <v>10</v>
      </c>
      <c r="F53" s="99">
        <f>ST!G59</f>
        <v>0</v>
      </c>
      <c r="G53" s="99">
        <f>ST!H59</f>
        <v>0</v>
      </c>
      <c r="H53" s="99">
        <f>ST!I59</f>
        <v>0</v>
      </c>
      <c r="I53" s="99">
        <f>ST!J59</f>
        <v>0</v>
      </c>
      <c r="J53" s="99">
        <f>ST!K59</f>
        <v>26</v>
      </c>
      <c r="K53" s="99">
        <f>ST!L59</f>
        <v>0</v>
      </c>
      <c r="L53" s="100">
        <f>ST!M59</f>
        <v>0</v>
      </c>
      <c r="M53" s="76">
        <f t="shared" si="4"/>
        <v>36</v>
      </c>
      <c r="N53" s="77">
        <f>ST!Q59</f>
        <v>2</v>
      </c>
      <c r="O53" s="80"/>
      <c r="P53" s="421"/>
    </row>
    <row r="54" spans="1:16" x14ac:dyDescent="0.2">
      <c r="A54" s="78">
        <v>14</v>
      </c>
      <c r="B54" s="79" t="s">
        <v>176</v>
      </c>
      <c r="C54" s="205" t="str">
        <f>ST!C60</f>
        <v>Metody specjalne fizjoterapii – reedukacji nerwowo-mięśniowej</v>
      </c>
      <c r="D54" s="206">
        <f>ST!B60</f>
        <v>3</v>
      </c>
      <c r="E54" s="98">
        <f>ST!F60</f>
        <v>8</v>
      </c>
      <c r="F54" s="99">
        <f>ST!G60</f>
        <v>0</v>
      </c>
      <c r="G54" s="99">
        <f>ST!H60</f>
        <v>0</v>
      </c>
      <c r="H54" s="99">
        <f>ST!I60</f>
        <v>0</v>
      </c>
      <c r="I54" s="99">
        <f>ST!J60</f>
        <v>0</v>
      </c>
      <c r="J54" s="99">
        <f>ST!K60</f>
        <v>22</v>
      </c>
      <c r="K54" s="99">
        <f>ST!L60</f>
        <v>0</v>
      </c>
      <c r="L54" s="100">
        <f>ST!M60</f>
        <v>0</v>
      </c>
      <c r="M54" s="76">
        <f t="shared" si="4"/>
        <v>30</v>
      </c>
      <c r="N54" s="77">
        <f>ST!Q60</f>
        <v>2</v>
      </c>
      <c r="O54" s="80"/>
      <c r="P54" s="421"/>
    </row>
    <row r="55" spans="1:16" x14ac:dyDescent="0.2">
      <c r="A55" s="78">
        <v>15</v>
      </c>
      <c r="B55" s="79" t="s">
        <v>176</v>
      </c>
      <c r="C55" s="205" t="str">
        <f>ST!C61</f>
        <v>Metody specjalne fizjoterapii – neurorehabilitacja</v>
      </c>
      <c r="D55" s="206">
        <f>ST!B61</f>
        <v>3</v>
      </c>
      <c r="E55" s="98">
        <f>ST!F61</f>
        <v>10</v>
      </c>
      <c r="F55" s="99">
        <f>ST!G61</f>
        <v>0</v>
      </c>
      <c r="G55" s="99">
        <f>ST!H61</f>
        <v>0</v>
      </c>
      <c r="H55" s="99">
        <f>ST!I61</f>
        <v>0</v>
      </c>
      <c r="I55" s="99">
        <f>ST!J61</f>
        <v>0</v>
      </c>
      <c r="J55" s="99">
        <f>ST!K61</f>
        <v>40</v>
      </c>
      <c r="K55" s="99">
        <f>ST!L61</f>
        <v>0</v>
      </c>
      <c r="L55" s="100">
        <f>ST!M61</f>
        <v>0</v>
      </c>
      <c r="M55" s="76">
        <f t="shared" si="4"/>
        <v>50</v>
      </c>
      <c r="N55" s="77">
        <f>ST!Q61</f>
        <v>3</v>
      </c>
      <c r="O55" s="80"/>
      <c r="P55" s="421"/>
    </row>
    <row r="56" spans="1:16" x14ac:dyDescent="0.2">
      <c r="A56" s="78">
        <v>16</v>
      </c>
      <c r="B56" s="79" t="s">
        <v>176</v>
      </c>
      <c r="C56" s="205" t="str">
        <f>ST!C67</f>
        <v>Kinezyterapia (III)</v>
      </c>
      <c r="D56" s="206">
        <f>ST!B67</f>
        <v>4</v>
      </c>
      <c r="E56" s="98">
        <f>ST!F67</f>
        <v>14</v>
      </c>
      <c r="F56" s="99">
        <f>ST!G67</f>
        <v>0</v>
      </c>
      <c r="G56" s="99">
        <f>ST!H67</f>
        <v>0</v>
      </c>
      <c r="H56" s="99">
        <f>ST!I67</f>
        <v>0</v>
      </c>
      <c r="I56" s="99">
        <f>ST!J67</f>
        <v>0</v>
      </c>
      <c r="J56" s="99">
        <f>ST!K67</f>
        <v>20</v>
      </c>
      <c r="K56" s="99">
        <f>ST!L67</f>
        <v>0</v>
      </c>
      <c r="L56" s="100">
        <f>ST!M67</f>
        <v>0</v>
      </c>
      <c r="M56" s="76">
        <f t="shared" si="4"/>
        <v>34</v>
      </c>
      <c r="N56" s="77">
        <f>ST!Q67</f>
        <v>2</v>
      </c>
      <c r="O56" s="80"/>
      <c r="P56" s="421"/>
    </row>
    <row r="57" spans="1:16" x14ac:dyDescent="0.2">
      <c r="A57" s="78">
        <v>17</v>
      </c>
      <c r="B57" s="79" t="s">
        <v>176</v>
      </c>
      <c r="C57" s="205" t="str">
        <f>ST!C68</f>
        <v>Masaż (II)</v>
      </c>
      <c r="D57" s="206">
        <f>ST!B68</f>
        <v>4</v>
      </c>
      <c r="E57" s="98">
        <f>ST!F68</f>
        <v>0</v>
      </c>
      <c r="F57" s="99">
        <f>ST!G68</f>
        <v>0</v>
      </c>
      <c r="G57" s="99">
        <f>ST!H68</f>
        <v>0</v>
      </c>
      <c r="H57" s="99">
        <f>ST!I68</f>
        <v>0</v>
      </c>
      <c r="I57" s="99">
        <f>ST!J68</f>
        <v>0</v>
      </c>
      <c r="J57" s="99">
        <f>ST!K68</f>
        <v>34</v>
      </c>
      <c r="K57" s="99">
        <f>ST!L68</f>
        <v>0</v>
      </c>
      <c r="L57" s="100">
        <f>ST!M68</f>
        <v>0</v>
      </c>
      <c r="M57" s="76">
        <f t="shared" si="4"/>
        <v>34</v>
      </c>
      <c r="N57" s="77">
        <f>ST!Q68</f>
        <v>2</v>
      </c>
      <c r="O57" s="80"/>
      <c r="P57" s="421"/>
    </row>
    <row r="58" spans="1:16" x14ac:dyDescent="0.2">
      <c r="A58" s="78">
        <v>18</v>
      </c>
      <c r="B58" s="79" t="s">
        <v>176</v>
      </c>
      <c r="C58" s="205" t="str">
        <f>ST!C90</f>
        <v>Metody specjalne fizjoterapii – terapia neurorozwojowa</v>
      </c>
      <c r="D58" s="206">
        <f>ST!B90</f>
        <v>5</v>
      </c>
      <c r="E58" s="98">
        <f>ST!F90</f>
        <v>5</v>
      </c>
      <c r="F58" s="99">
        <f>ST!G90</f>
        <v>0</v>
      </c>
      <c r="G58" s="99">
        <f>ST!H90</f>
        <v>0</v>
      </c>
      <c r="H58" s="99">
        <f>ST!I90</f>
        <v>0</v>
      </c>
      <c r="I58" s="99">
        <f>ST!J90</f>
        <v>0</v>
      </c>
      <c r="J58" s="99">
        <f>ST!K90</f>
        <v>15</v>
      </c>
      <c r="K58" s="99">
        <f>ST!L90</f>
        <v>0</v>
      </c>
      <c r="L58" s="100">
        <f>ST!M90</f>
        <v>0</v>
      </c>
      <c r="M58" s="76">
        <f t="shared" si="4"/>
        <v>20</v>
      </c>
      <c r="N58" s="77">
        <f>ST!Q90</f>
        <v>1</v>
      </c>
      <c r="O58" s="80"/>
      <c r="P58" s="421"/>
    </row>
    <row r="59" spans="1:16" x14ac:dyDescent="0.2">
      <c r="A59" s="78">
        <v>19</v>
      </c>
      <c r="B59" s="79" t="s">
        <v>176</v>
      </c>
      <c r="C59" s="205" t="str">
        <f>ST!C105</f>
        <v>Kształcenie ruchowe i metodyka nauczania ruchu: Trening zdrowotny w środowisku wodnym / Pływanie terapeutyczne</v>
      </c>
      <c r="D59" s="206">
        <f>ST!B105</f>
        <v>6</v>
      </c>
      <c r="E59" s="98">
        <f>ST!F105</f>
        <v>0</v>
      </c>
      <c r="F59" s="99">
        <f>ST!G105</f>
        <v>0</v>
      </c>
      <c r="G59" s="99">
        <f>ST!H105</f>
        <v>0</v>
      </c>
      <c r="H59" s="99">
        <f>ST!I105</f>
        <v>0</v>
      </c>
      <c r="I59" s="99">
        <f>ST!J105</f>
        <v>0</v>
      </c>
      <c r="J59" s="99">
        <f>ST!K105</f>
        <v>17</v>
      </c>
      <c r="K59" s="99">
        <f>ST!L105</f>
        <v>0</v>
      </c>
      <c r="L59" s="100">
        <f>ST!M105</f>
        <v>0</v>
      </c>
      <c r="M59" s="76">
        <f t="shared" si="4"/>
        <v>17</v>
      </c>
      <c r="N59" s="77">
        <f>ST!Q105</f>
        <v>1</v>
      </c>
      <c r="O59" s="80"/>
      <c r="P59" s="421"/>
    </row>
    <row r="60" spans="1:16" x14ac:dyDescent="0.2">
      <c r="A60" s="78">
        <v>20</v>
      </c>
      <c r="B60" s="79" t="s">
        <v>176</v>
      </c>
      <c r="C60" s="205" t="str">
        <f>ST!C110</f>
        <v>Adaptowana aktywność fizyczna i sport osób niepełnosprawnych</v>
      </c>
      <c r="D60" s="206">
        <f>ST!B110</f>
        <v>7</v>
      </c>
      <c r="E60" s="98">
        <f>ST!F110</f>
        <v>10</v>
      </c>
      <c r="F60" s="99">
        <f>ST!G110</f>
        <v>0</v>
      </c>
      <c r="G60" s="99">
        <f>ST!H110</f>
        <v>0</v>
      </c>
      <c r="H60" s="99">
        <f>ST!I110</f>
        <v>0</v>
      </c>
      <c r="I60" s="99">
        <f>ST!J110</f>
        <v>0</v>
      </c>
      <c r="J60" s="99">
        <f>ST!K110</f>
        <v>10</v>
      </c>
      <c r="K60" s="99">
        <f>ST!L110</f>
        <v>0</v>
      </c>
      <c r="L60" s="100">
        <f>ST!M110</f>
        <v>0</v>
      </c>
      <c r="M60" s="76">
        <f t="shared" si="4"/>
        <v>20</v>
      </c>
      <c r="N60" s="77">
        <f>ST!Q110</f>
        <v>1</v>
      </c>
      <c r="O60" s="80"/>
      <c r="P60" s="421"/>
    </row>
    <row r="61" spans="1:16" x14ac:dyDescent="0.2">
      <c r="A61" s="78">
        <v>21</v>
      </c>
      <c r="B61" s="79" t="s">
        <v>176</v>
      </c>
      <c r="C61" s="205" t="str">
        <f>ST!C128</f>
        <v>Adaptowana aktywność fizyczna i sport osób niepełnosprawnych</v>
      </c>
      <c r="D61" s="206">
        <f>ST!B128</f>
        <v>8</v>
      </c>
      <c r="E61" s="98">
        <f>ST!F128</f>
        <v>10</v>
      </c>
      <c r="F61" s="99">
        <f>ST!G128</f>
        <v>0</v>
      </c>
      <c r="G61" s="99">
        <f>ST!H128</f>
        <v>0</v>
      </c>
      <c r="H61" s="99">
        <f>ST!I128</f>
        <v>0</v>
      </c>
      <c r="I61" s="99">
        <f>ST!J128</f>
        <v>0</v>
      </c>
      <c r="J61" s="99">
        <f>ST!K128</f>
        <v>10</v>
      </c>
      <c r="K61" s="99">
        <f>ST!L128</f>
        <v>0</v>
      </c>
      <c r="L61" s="100">
        <f>ST!M128</f>
        <v>0</v>
      </c>
      <c r="M61" s="76">
        <f t="shared" si="4"/>
        <v>20</v>
      </c>
      <c r="N61" s="77">
        <f>ST!Q128</f>
        <v>1</v>
      </c>
      <c r="O61" s="80"/>
      <c r="P61" s="421"/>
    </row>
    <row r="62" spans="1:16" x14ac:dyDescent="0.2">
      <c r="A62" s="78">
        <v>22</v>
      </c>
      <c r="B62" s="79" t="s">
        <v>176</v>
      </c>
      <c r="C62" s="205" t="str">
        <f>ST!C134</f>
        <v>Wyroby medyczne – zaopatrzenie ortopedyczne</v>
      </c>
      <c r="D62" s="206">
        <f>ST!B134</f>
        <v>8</v>
      </c>
      <c r="E62" s="98">
        <f>ST!F134</f>
        <v>8</v>
      </c>
      <c r="F62" s="99">
        <f>ST!G134</f>
        <v>10</v>
      </c>
      <c r="G62" s="99">
        <f>ST!H134</f>
        <v>0</v>
      </c>
      <c r="H62" s="99">
        <f>ST!I134</f>
        <v>0</v>
      </c>
      <c r="I62" s="99">
        <f>ST!J134</f>
        <v>0</v>
      </c>
      <c r="J62" s="99">
        <f>ST!K134</f>
        <v>0</v>
      </c>
      <c r="K62" s="99">
        <f>ST!L134</f>
        <v>0</v>
      </c>
      <c r="L62" s="100">
        <f>ST!M134</f>
        <v>0</v>
      </c>
      <c r="M62" s="76">
        <f t="shared" si="4"/>
        <v>18</v>
      </c>
      <c r="N62" s="77">
        <f>ST!Q134</f>
        <v>1</v>
      </c>
      <c r="O62" s="80"/>
      <c r="P62" s="421"/>
    </row>
    <row r="63" spans="1:16" x14ac:dyDescent="0.2">
      <c r="A63" s="78">
        <v>23</v>
      </c>
      <c r="B63" s="79" t="s">
        <v>176</v>
      </c>
      <c r="C63" s="205" t="str">
        <f>ST!C141</f>
        <v>Metody specjalne fizjoterapii – terapia manualna</v>
      </c>
      <c r="D63" s="206">
        <f>ST!B141</f>
        <v>9</v>
      </c>
      <c r="E63" s="98">
        <f>ST!F141</f>
        <v>5</v>
      </c>
      <c r="F63" s="99">
        <f>ST!G141</f>
        <v>0</v>
      </c>
      <c r="G63" s="99">
        <f>ST!H141</f>
        <v>0</v>
      </c>
      <c r="H63" s="99">
        <f>ST!I141</f>
        <v>0</v>
      </c>
      <c r="I63" s="99">
        <f>ST!J141</f>
        <v>0</v>
      </c>
      <c r="J63" s="99">
        <f>ST!K141</f>
        <v>15</v>
      </c>
      <c r="K63" s="99">
        <f>ST!L141</f>
        <v>0</v>
      </c>
      <c r="L63" s="100">
        <f>ST!M141</f>
        <v>0</v>
      </c>
      <c r="M63" s="76">
        <f t="shared" si="4"/>
        <v>20</v>
      </c>
      <c r="N63" s="77">
        <f>ST!Q141</f>
        <v>1</v>
      </c>
      <c r="O63" s="80"/>
      <c r="P63" s="421"/>
    </row>
    <row r="64" spans="1:16" ht="16" thickBot="1" x14ac:dyDescent="0.25">
      <c r="A64" s="78">
        <v>24</v>
      </c>
      <c r="B64" s="79" t="s">
        <v>176</v>
      </c>
      <c r="C64" s="205" t="str">
        <f>ST!C148</f>
        <v>Wyroby medyczne – zaopatrzenie ortopedyczne</v>
      </c>
      <c r="D64" s="206">
        <f>ST!B148</f>
        <v>9</v>
      </c>
      <c r="E64" s="98">
        <f>ST!F148</f>
        <v>20</v>
      </c>
      <c r="F64" s="99">
        <f>ST!G148</f>
        <v>16</v>
      </c>
      <c r="G64" s="99">
        <f>ST!H148</f>
        <v>0</v>
      </c>
      <c r="H64" s="99">
        <f>ST!I148</f>
        <v>0</v>
      </c>
      <c r="I64" s="99">
        <f>ST!J148</f>
        <v>0</v>
      </c>
      <c r="J64" s="99">
        <f>ST!K148</f>
        <v>0</v>
      </c>
      <c r="K64" s="99">
        <f>ST!L148</f>
        <v>0</v>
      </c>
      <c r="L64" s="100">
        <f>ST!M148</f>
        <v>0</v>
      </c>
      <c r="M64" s="76">
        <f t="shared" si="4"/>
        <v>36</v>
      </c>
      <c r="N64" s="77">
        <f>ST!Q148</f>
        <v>2</v>
      </c>
      <c r="O64" s="80"/>
      <c r="P64" s="421"/>
    </row>
    <row r="65" spans="1:18" ht="16" thickBot="1" x14ac:dyDescent="0.25">
      <c r="A65" s="585" t="s">
        <v>172</v>
      </c>
      <c r="B65" s="586"/>
      <c r="C65" s="586"/>
      <c r="D65" s="587"/>
      <c r="E65" s="101">
        <f>SUM(E41:E64)</f>
        <v>261</v>
      </c>
      <c r="F65" s="102">
        <f>SUM(F41:F64)</f>
        <v>56</v>
      </c>
      <c r="G65" s="102">
        <f t="shared" ref="G65:K65" si="5">SUM(G41:G64)</f>
        <v>0</v>
      </c>
      <c r="H65" s="102">
        <f t="shared" si="5"/>
        <v>0</v>
      </c>
      <c r="I65" s="102">
        <f t="shared" si="5"/>
        <v>0</v>
      </c>
      <c r="J65" s="102">
        <f t="shared" si="5"/>
        <v>463</v>
      </c>
      <c r="K65" s="102">
        <f t="shared" si="5"/>
        <v>0</v>
      </c>
      <c r="L65" s="103">
        <f>SUM(L41:L64)</f>
        <v>0</v>
      </c>
      <c r="M65" s="81">
        <f>SUM(M41:M64)</f>
        <v>780</v>
      </c>
      <c r="N65" s="83">
        <f>SUM(N41:N64)</f>
        <v>45</v>
      </c>
      <c r="O65" s="84">
        <v>780</v>
      </c>
      <c r="P65" s="422">
        <v>45</v>
      </c>
    </row>
    <row r="66" spans="1:18" ht="16" thickBot="1" x14ac:dyDescent="0.25">
      <c r="A66" s="576" t="s">
        <v>177</v>
      </c>
      <c r="B66" s="577"/>
      <c r="C66" s="577"/>
      <c r="D66" s="577"/>
      <c r="E66" s="577"/>
      <c r="F66" s="577"/>
      <c r="G66" s="577"/>
      <c r="H66" s="577"/>
      <c r="I66" s="577"/>
      <c r="J66" s="577"/>
      <c r="K66" s="577"/>
      <c r="L66" s="577"/>
      <c r="M66" s="577"/>
      <c r="N66" s="578"/>
      <c r="O66" s="71"/>
      <c r="P66" s="419"/>
    </row>
    <row r="67" spans="1:18" x14ac:dyDescent="0.2">
      <c r="A67" s="76">
        <v>1</v>
      </c>
      <c r="B67" s="204" t="s">
        <v>178</v>
      </c>
      <c r="C67" s="205" t="str">
        <f>ST!C69</f>
        <v>Kliniczne podstawy fizjoterapii w intensywnej terapii</v>
      </c>
      <c r="D67" s="206">
        <f>ST!B69</f>
        <v>4</v>
      </c>
      <c r="E67" s="98">
        <f>ST!F69</f>
        <v>37</v>
      </c>
      <c r="F67" s="99">
        <f>ST!G69</f>
        <v>0</v>
      </c>
      <c r="G67" s="99">
        <f>ST!H69</f>
        <v>0</v>
      </c>
      <c r="H67" s="99">
        <f>ST!I69</f>
        <v>0</v>
      </c>
      <c r="I67" s="99">
        <f>ST!J69</f>
        <v>0</v>
      </c>
      <c r="J67" s="99">
        <f>ST!K69</f>
        <v>0</v>
      </c>
      <c r="K67" s="99">
        <f>ST!L69</f>
        <v>0</v>
      </c>
      <c r="L67" s="100">
        <f>ST!M69</f>
        <v>0</v>
      </c>
      <c r="M67" s="76">
        <f t="shared" ref="M67:M103" si="6">SUM(E67:L67)</f>
        <v>37</v>
      </c>
      <c r="N67" s="77">
        <f>ST!Q69</f>
        <v>2</v>
      </c>
      <c r="O67" s="71"/>
      <c r="P67" s="419"/>
      <c r="Q67" s="428">
        <v>20</v>
      </c>
      <c r="R67" s="428">
        <v>0.8</v>
      </c>
    </row>
    <row r="68" spans="1:18" x14ac:dyDescent="0.2">
      <c r="A68" s="72">
        <v>2</v>
      </c>
      <c r="B68" s="73" t="s">
        <v>178</v>
      </c>
      <c r="C68" s="205" t="str">
        <f>ST!C70</f>
        <v>Kliniczne podstawy fizjoterapii w chirurgii</v>
      </c>
      <c r="D68" s="206">
        <f>ST!B70</f>
        <v>4</v>
      </c>
      <c r="E68" s="98">
        <f>ST!F70</f>
        <v>34</v>
      </c>
      <c r="F68" s="99">
        <f>ST!G70</f>
        <v>0</v>
      </c>
      <c r="G68" s="99">
        <f>ST!H70</f>
        <v>0</v>
      </c>
      <c r="H68" s="99">
        <f>ST!I70</f>
        <v>0</v>
      </c>
      <c r="I68" s="99">
        <f>ST!J70</f>
        <v>0</v>
      </c>
      <c r="J68" s="99">
        <f>ST!K70</f>
        <v>0</v>
      </c>
      <c r="K68" s="99">
        <f>ST!L70</f>
        <v>0</v>
      </c>
      <c r="L68" s="100">
        <f>ST!M70</f>
        <v>0</v>
      </c>
      <c r="M68" s="76">
        <f t="shared" si="6"/>
        <v>34</v>
      </c>
      <c r="N68" s="77">
        <f>ST!Q70</f>
        <v>2</v>
      </c>
      <c r="O68" s="71"/>
      <c r="P68" s="419"/>
      <c r="Q68" s="428">
        <v>20</v>
      </c>
      <c r="R68" s="428">
        <v>0.8</v>
      </c>
    </row>
    <row r="69" spans="1:18" x14ac:dyDescent="0.2">
      <c r="A69" s="72">
        <v>3</v>
      </c>
      <c r="B69" s="73" t="s">
        <v>178</v>
      </c>
      <c r="C69" s="205" t="str">
        <f>ST!C71</f>
        <v>Kliniczne podstawy fizjoterapii w neurologii i neurochirurgii</v>
      </c>
      <c r="D69" s="206">
        <f>ST!B71</f>
        <v>4</v>
      </c>
      <c r="E69" s="98">
        <f>ST!F71</f>
        <v>30</v>
      </c>
      <c r="F69" s="99">
        <f>ST!G71</f>
        <v>25</v>
      </c>
      <c r="G69" s="99">
        <f>ST!H71</f>
        <v>0</v>
      </c>
      <c r="H69" s="99">
        <f>ST!I71</f>
        <v>0</v>
      </c>
      <c r="I69" s="99">
        <f>ST!J71</f>
        <v>0</v>
      </c>
      <c r="J69" s="99">
        <f>ST!K71</f>
        <v>0</v>
      </c>
      <c r="K69" s="99">
        <f>ST!L71</f>
        <v>0</v>
      </c>
      <c r="L69" s="100">
        <f>ST!M71</f>
        <v>0</v>
      </c>
      <c r="M69" s="76">
        <f t="shared" si="6"/>
        <v>55</v>
      </c>
      <c r="N69" s="77">
        <f>ST!Q71</f>
        <v>3</v>
      </c>
      <c r="O69" s="71"/>
      <c r="P69" s="419"/>
    </row>
    <row r="70" spans="1:18" x14ac:dyDescent="0.2">
      <c r="A70" s="72">
        <v>4</v>
      </c>
      <c r="B70" s="73" t="s">
        <v>178</v>
      </c>
      <c r="C70" s="205" t="str">
        <f>ST!C72</f>
        <v>Kliniczne podstawy fizjoterapii w pulmonologii</v>
      </c>
      <c r="D70" s="206">
        <f>ST!B72</f>
        <v>4</v>
      </c>
      <c r="E70" s="98">
        <f>ST!F72</f>
        <v>34</v>
      </c>
      <c r="F70" s="99">
        <f>ST!G72</f>
        <v>0</v>
      </c>
      <c r="G70" s="99">
        <f>ST!H72</f>
        <v>0</v>
      </c>
      <c r="H70" s="99">
        <f>ST!I72</f>
        <v>0</v>
      </c>
      <c r="I70" s="99">
        <f>ST!J72</f>
        <v>0</v>
      </c>
      <c r="J70" s="99">
        <f>ST!K72</f>
        <v>0</v>
      </c>
      <c r="K70" s="99">
        <f>ST!L72</f>
        <v>0</v>
      </c>
      <c r="L70" s="100">
        <f>ST!M72</f>
        <v>0</v>
      </c>
      <c r="M70" s="76">
        <f t="shared" si="6"/>
        <v>34</v>
      </c>
      <c r="N70" s="77">
        <f>ST!Q72</f>
        <v>2</v>
      </c>
      <c r="O70" s="71"/>
      <c r="P70" s="419"/>
    </row>
    <row r="71" spans="1:18" x14ac:dyDescent="0.2">
      <c r="A71" s="72">
        <v>5</v>
      </c>
      <c r="B71" s="73" t="s">
        <v>178</v>
      </c>
      <c r="C71" s="205" t="str">
        <f>ST!C73</f>
        <v>Kliniczne podstawy fizjoterapii w ortopedii</v>
      </c>
      <c r="D71" s="206">
        <f>ST!B73</f>
        <v>4</v>
      </c>
      <c r="E71" s="98">
        <f>ST!F73</f>
        <v>30</v>
      </c>
      <c r="F71" s="99">
        <f>ST!G73</f>
        <v>20</v>
      </c>
      <c r="G71" s="99">
        <f>ST!H73</f>
        <v>0</v>
      </c>
      <c r="H71" s="99">
        <f>ST!I73</f>
        <v>0</v>
      </c>
      <c r="I71" s="99">
        <f>ST!J73</f>
        <v>0</v>
      </c>
      <c r="J71" s="99">
        <f>ST!K73</f>
        <v>0</v>
      </c>
      <c r="K71" s="99">
        <f>ST!L73</f>
        <v>0</v>
      </c>
      <c r="L71" s="100">
        <f>ST!M73</f>
        <v>0</v>
      </c>
      <c r="M71" s="76">
        <f t="shared" si="6"/>
        <v>50</v>
      </c>
      <c r="N71" s="77">
        <f>ST!Q73</f>
        <v>3</v>
      </c>
      <c r="O71" s="71"/>
      <c r="P71" s="419"/>
    </row>
    <row r="72" spans="1:18" x14ac:dyDescent="0.2">
      <c r="A72" s="72">
        <v>6</v>
      </c>
      <c r="B72" s="73" t="s">
        <v>178</v>
      </c>
      <c r="C72" s="205" t="str">
        <f>ST!C81</f>
        <v>Fizjoterapia w chorobach wewnętrznych w chirurgii i intensywnej terapii</v>
      </c>
      <c r="D72" s="206">
        <f>ST!B81</f>
        <v>5</v>
      </c>
      <c r="E72" s="98">
        <f>ST!F81</f>
        <v>14</v>
      </c>
      <c r="F72" s="99">
        <f>ST!G81</f>
        <v>0</v>
      </c>
      <c r="G72" s="99">
        <f>ST!H81</f>
        <v>0</v>
      </c>
      <c r="H72" s="99">
        <f>ST!I81</f>
        <v>0</v>
      </c>
      <c r="I72" s="99">
        <f>ST!J81</f>
        <v>0</v>
      </c>
      <c r="J72" s="99">
        <f>ST!K81</f>
        <v>25</v>
      </c>
      <c r="K72" s="99">
        <f>ST!L81</f>
        <v>0</v>
      </c>
      <c r="L72" s="100">
        <f>ST!M81</f>
        <v>0</v>
      </c>
      <c r="M72" s="76">
        <f t="shared" si="6"/>
        <v>39</v>
      </c>
      <c r="N72" s="77">
        <f>ST!Q81</f>
        <v>2</v>
      </c>
      <c r="O72" s="71"/>
      <c r="P72" s="419"/>
    </row>
    <row r="73" spans="1:18" x14ac:dyDescent="0.2">
      <c r="A73" s="72">
        <v>7</v>
      </c>
      <c r="B73" s="73" t="s">
        <v>178</v>
      </c>
      <c r="C73" s="205" t="str">
        <f>ST!C82</f>
        <v>Kliniczne podstawy fizjoterapii w ginekologii i położnictwie</v>
      </c>
      <c r="D73" s="206">
        <f>ST!B82</f>
        <v>5</v>
      </c>
      <c r="E73" s="98">
        <f>ST!F82</f>
        <v>28</v>
      </c>
      <c r="F73" s="99">
        <f>ST!G82</f>
        <v>6</v>
      </c>
      <c r="G73" s="99">
        <f>ST!H82</f>
        <v>0</v>
      </c>
      <c r="H73" s="99">
        <f>ST!I82</f>
        <v>0</v>
      </c>
      <c r="I73" s="99">
        <f>ST!J82</f>
        <v>0</v>
      </c>
      <c r="J73" s="99">
        <f>ST!K82</f>
        <v>0</v>
      </c>
      <c r="K73" s="99">
        <f>ST!L82</f>
        <v>0</v>
      </c>
      <c r="L73" s="100">
        <f>ST!M82</f>
        <v>0</v>
      </c>
      <c r="M73" s="76">
        <f t="shared" si="6"/>
        <v>34</v>
      </c>
      <c r="N73" s="77">
        <f>ST!Q82</f>
        <v>2</v>
      </c>
      <c r="O73" s="71"/>
      <c r="P73" s="419"/>
    </row>
    <row r="74" spans="1:18" x14ac:dyDescent="0.2">
      <c r="A74" s="72">
        <v>8</v>
      </c>
      <c r="B74" s="73" t="s">
        <v>178</v>
      </c>
      <c r="C74" s="205" t="str">
        <f>ST!C83</f>
        <v>Kliniczne podstawy fizjoterapii w pediatrii i neurologii dziecięcej</v>
      </c>
      <c r="D74" s="206">
        <f>ST!B83</f>
        <v>5</v>
      </c>
      <c r="E74" s="98">
        <f>ST!F83</f>
        <v>20</v>
      </c>
      <c r="F74" s="99">
        <f>ST!G83</f>
        <v>24</v>
      </c>
      <c r="G74" s="99">
        <f>ST!H83</f>
        <v>0</v>
      </c>
      <c r="H74" s="99">
        <f>ST!I83</f>
        <v>0</v>
      </c>
      <c r="I74" s="99">
        <f>ST!J83</f>
        <v>0</v>
      </c>
      <c r="J74" s="99">
        <f>ST!K83</f>
        <v>0</v>
      </c>
      <c r="K74" s="99">
        <f>ST!L83</f>
        <v>0</v>
      </c>
      <c r="L74" s="100">
        <f>ST!M83</f>
        <v>0</v>
      </c>
      <c r="M74" s="76">
        <f t="shared" si="6"/>
        <v>44</v>
      </c>
      <c r="N74" s="77">
        <f>ST!Q83</f>
        <v>3</v>
      </c>
      <c r="O74" s="71"/>
      <c r="P74" s="419"/>
    </row>
    <row r="75" spans="1:18" x14ac:dyDescent="0.2">
      <c r="A75" s="72">
        <v>9</v>
      </c>
      <c r="B75" s="73" t="s">
        <v>178</v>
      </c>
      <c r="C75" s="205" t="str">
        <f>ST!C84</f>
        <v>Fizjoterapia kliniczna w dysfunkcjach układu ruchu w ortopedii</v>
      </c>
      <c r="D75" s="206">
        <f>ST!B84</f>
        <v>5</v>
      </c>
      <c r="E75" s="98">
        <f>ST!F84</f>
        <v>15</v>
      </c>
      <c r="F75" s="99">
        <f>ST!G84</f>
        <v>0</v>
      </c>
      <c r="G75" s="99">
        <f>ST!H84</f>
        <v>0</v>
      </c>
      <c r="H75" s="99">
        <f>ST!I84</f>
        <v>0</v>
      </c>
      <c r="I75" s="99">
        <f>ST!J84</f>
        <v>0</v>
      </c>
      <c r="J75" s="99">
        <f>ST!K84</f>
        <v>35</v>
      </c>
      <c r="K75" s="99">
        <f>ST!L84</f>
        <v>0</v>
      </c>
      <c r="L75" s="100">
        <f>ST!M84</f>
        <v>0</v>
      </c>
      <c r="M75" s="76">
        <f t="shared" si="6"/>
        <v>50</v>
      </c>
      <c r="N75" s="77">
        <f>ST!Q84</f>
        <v>3</v>
      </c>
      <c r="O75" s="71"/>
      <c r="P75" s="419"/>
    </row>
    <row r="76" spans="1:18" x14ac:dyDescent="0.2">
      <c r="A76" s="72">
        <v>10</v>
      </c>
      <c r="B76" s="73" t="s">
        <v>178</v>
      </c>
      <c r="C76" s="205" t="str">
        <f>ST!C85</f>
        <v>Fizjoterapia kliniczna w dysfunkcjach układu ruchu w neurologii i neurochirurgii</v>
      </c>
      <c r="D76" s="206">
        <f>ST!B85</f>
        <v>5</v>
      </c>
      <c r="E76" s="98">
        <f>ST!F85</f>
        <v>15</v>
      </c>
      <c r="F76" s="99">
        <f>ST!G85</f>
        <v>0</v>
      </c>
      <c r="G76" s="99">
        <f>ST!H85</f>
        <v>0</v>
      </c>
      <c r="H76" s="99">
        <f>ST!I85</f>
        <v>0</v>
      </c>
      <c r="I76" s="99">
        <f>ST!J85</f>
        <v>0</v>
      </c>
      <c r="J76" s="99">
        <f>ST!K85</f>
        <v>35</v>
      </c>
      <c r="K76" s="99">
        <f>ST!L85</f>
        <v>0</v>
      </c>
      <c r="L76" s="100">
        <f>ST!M85</f>
        <v>0</v>
      </c>
      <c r="M76" s="76">
        <f t="shared" si="6"/>
        <v>50</v>
      </c>
      <c r="N76" s="77">
        <f>ST!Q85</f>
        <v>3</v>
      </c>
      <c r="O76" s="71"/>
      <c r="P76" s="419"/>
    </row>
    <row r="77" spans="1:18" x14ac:dyDescent="0.2">
      <c r="A77" s="72">
        <v>11</v>
      </c>
      <c r="B77" s="73" t="s">
        <v>178</v>
      </c>
      <c r="C77" s="205" t="str">
        <f>ST!C86</f>
        <v>Kliniczne podstawy fizjoterapii w traumatologii i medycynie sportowej</v>
      </c>
      <c r="D77" s="206">
        <f>ST!B86</f>
        <v>5</v>
      </c>
      <c r="E77" s="98">
        <f>ST!F86</f>
        <v>30</v>
      </c>
      <c r="F77" s="99">
        <f>ST!G86</f>
        <v>20</v>
      </c>
      <c r="G77" s="99">
        <f>ST!H86</f>
        <v>0</v>
      </c>
      <c r="H77" s="99">
        <f>ST!I86</f>
        <v>0</v>
      </c>
      <c r="I77" s="99">
        <f>ST!J86</f>
        <v>0</v>
      </c>
      <c r="J77" s="99">
        <f>ST!K86</f>
        <v>0</v>
      </c>
      <c r="K77" s="99">
        <f>ST!L86</f>
        <v>0</v>
      </c>
      <c r="L77" s="100">
        <f>ST!M86</f>
        <v>0</v>
      </c>
      <c r="M77" s="76">
        <f t="shared" si="6"/>
        <v>50</v>
      </c>
      <c r="N77" s="77">
        <f>ST!Q86</f>
        <v>3</v>
      </c>
      <c r="O77" s="71"/>
      <c r="P77" s="419"/>
    </row>
    <row r="78" spans="1:18" x14ac:dyDescent="0.2">
      <c r="A78" s="72">
        <v>12</v>
      </c>
      <c r="B78" s="73" t="s">
        <v>178</v>
      </c>
      <c r="C78" s="205" t="str">
        <f>ST!C87</f>
        <v>Fizjoterapia w chorobach wewnętrznych w pulmonologii</v>
      </c>
      <c r="D78" s="206">
        <f>ST!B87</f>
        <v>5</v>
      </c>
      <c r="E78" s="98">
        <f>ST!F87</f>
        <v>14</v>
      </c>
      <c r="F78" s="99">
        <f>ST!G87</f>
        <v>0</v>
      </c>
      <c r="G78" s="99">
        <f>ST!H87</f>
        <v>0</v>
      </c>
      <c r="H78" s="99">
        <f>ST!I87</f>
        <v>0</v>
      </c>
      <c r="I78" s="99">
        <f>ST!J87</f>
        <v>0</v>
      </c>
      <c r="J78" s="99">
        <f>ST!K87</f>
        <v>20</v>
      </c>
      <c r="K78" s="99">
        <f>ST!L87</f>
        <v>0</v>
      </c>
      <c r="L78" s="100">
        <f>ST!M87</f>
        <v>0</v>
      </c>
      <c r="M78" s="76">
        <f t="shared" si="6"/>
        <v>34</v>
      </c>
      <c r="N78" s="77">
        <f>ST!Q87</f>
        <v>2</v>
      </c>
      <c r="O78" s="71"/>
      <c r="P78" s="419"/>
    </row>
    <row r="79" spans="1:18" x14ac:dyDescent="0.2">
      <c r="A79" s="72">
        <v>13</v>
      </c>
      <c r="B79" s="73" t="s">
        <v>178</v>
      </c>
      <c r="C79" s="205" t="str">
        <f>ST!C97</f>
        <v>Diagnostyka funkcjonalna i planowanie fizjoterapii w chorobach wewnętrznych w chirurgii i intensywnej terapii</v>
      </c>
      <c r="D79" s="206">
        <f>ST!B97</f>
        <v>6</v>
      </c>
      <c r="E79" s="98">
        <f>ST!F97</f>
        <v>10</v>
      </c>
      <c r="F79" s="99">
        <f>ST!G97</f>
        <v>17</v>
      </c>
      <c r="G79" s="99">
        <f>ST!H97</f>
        <v>0</v>
      </c>
      <c r="H79" s="99">
        <f>ST!I97</f>
        <v>0</v>
      </c>
      <c r="I79" s="99">
        <f>ST!J97</f>
        <v>0</v>
      </c>
      <c r="J79" s="99">
        <f>ST!K97</f>
        <v>20</v>
      </c>
      <c r="K79" s="99">
        <f>ST!L97</f>
        <v>0</v>
      </c>
      <c r="L79" s="100">
        <f>ST!M97</f>
        <v>0</v>
      </c>
      <c r="M79" s="76">
        <f t="shared" si="6"/>
        <v>47</v>
      </c>
      <c r="N79" s="77">
        <f>ST!Q97</f>
        <v>3</v>
      </c>
      <c r="O79" s="71"/>
      <c r="P79" s="419"/>
    </row>
    <row r="80" spans="1:18" x14ac:dyDescent="0.2">
      <c r="A80" s="72">
        <v>14</v>
      </c>
      <c r="B80" s="73" t="s">
        <v>178</v>
      </c>
      <c r="C80" s="205" t="str">
        <f>ST!C98</f>
        <v>Diagnostyka funkcjonalna i planowanie fizjoterapii w dysfunkcjach układu ruchu w ortopedii</v>
      </c>
      <c r="D80" s="206">
        <f>ST!B98</f>
        <v>6</v>
      </c>
      <c r="E80" s="98">
        <f>ST!F98</f>
        <v>15</v>
      </c>
      <c r="F80" s="99">
        <f>ST!G98</f>
        <v>20</v>
      </c>
      <c r="G80" s="99">
        <f>ST!H98</f>
        <v>0</v>
      </c>
      <c r="H80" s="99">
        <f>ST!I98</f>
        <v>0</v>
      </c>
      <c r="I80" s="99">
        <f>ST!J98</f>
        <v>0</v>
      </c>
      <c r="J80" s="99">
        <f>ST!K98</f>
        <v>25</v>
      </c>
      <c r="K80" s="99">
        <f>ST!L98</f>
        <v>0</v>
      </c>
      <c r="L80" s="100">
        <f>ST!M98</f>
        <v>0</v>
      </c>
      <c r="M80" s="76">
        <f t="shared" si="6"/>
        <v>60</v>
      </c>
      <c r="N80" s="77">
        <f>ST!Q98</f>
        <v>4</v>
      </c>
      <c r="O80" s="71"/>
      <c r="P80" s="419"/>
    </row>
    <row r="81" spans="1:16" x14ac:dyDescent="0.2">
      <c r="A81" s="72">
        <v>15</v>
      </c>
      <c r="B81" s="73" t="s">
        <v>178</v>
      </c>
      <c r="C81" s="205" t="str">
        <f>ST!C99</f>
        <v>Diagnostyka funkcjonalna i planowanie fizjoterapii w dysfunkcjach układu ruchu w neurologii i neurochirurgii</v>
      </c>
      <c r="D81" s="206">
        <f>ST!B99</f>
        <v>6</v>
      </c>
      <c r="E81" s="98">
        <f>ST!F99</f>
        <v>15</v>
      </c>
      <c r="F81" s="99">
        <f>ST!G99</f>
        <v>15</v>
      </c>
      <c r="G81" s="99">
        <f>ST!H99</f>
        <v>0</v>
      </c>
      <c r="H81" s="99">
        <f>ST!I99</f>
        <v>0</v>
      </c>
      <c r="I81" s="99">
        <f>ST!J99</f>
        <v>0</v>
      </c>
      <c r="J81" s="99">
        <f>ST!K99</f>
        <v>20</v>
      </c>
      <c r="K81" s="99">
        <f>ST!L99</f>
        <v>0</v>
      </c>
      <c r="L81" s="100">
        <f>ST!M99</f>
        <v>0</v>
      </c>
      <c r="M81" s="76">
        <f t="shared" si="6"/>
        <v>50</v>
      </c>
      <c r="N81" s="77">
        <f>ST!Q99</f>
        <v>3</v>
      </c>
      <c r="O81" s="71"/>
      <c r="P81" s="419"/>
    </row>
    <row r="82" spans="1:16" x14ac:dyDescent="0.2">
      <c r="A82" s="72">
        <v>16</v>
      </c>
      <c r="B82" s="73" t="s">
        <v>178</v>
      </c>
      <c r="C82" s="205" t="str">
        <f>ST!C100</f>
        <v>Fizjoterapia kliniczna w dysfunkcjach układu ruchu w traumatologii i medycynie sportowej</v>
      </c>
      <c r="D82" s="206">
        <f>ST!B100</f>
        <v>6</v>
      </c>
      <c r="E82" s="98">
        <f>ST!F100</f>
        <v>20</v>
      </c>
      <c r="F82" s="99">
        <f>ST!G100</f>
        <v>0</v>
      </c>
      <c r="G82" s="99">
        <f>ST!H100</f>
        <v>0</v>
      </c>
      <c r="H82" s="99">
        <f>ST!I100</f>
        <v>0</v>
      </c>
      <c r="I82" s="99">
        <f>ST!J100</f>
        <v>0</v>
      </c>
      <c r="J82" s="99">
        <f>ST!K100</f>
        <v>30</v>
      </c>
      <c r="K82" s="99">
        <f>ST!L100</f>
        <v>0</v>
      </c>
      <c r="L82" s="100">
        <f>ST!M100</f>
        <v>0</v>
      </c>
      <c r="M82" s="76">
        <f t="shared" si="6"/>
        <v>50</v>
      </c>
      <c r="N82" s="77">
        <f>ST!Q100</f>
        <v>3</v>
      </c>
      <c r="O82" s="71"/>
      <c r="P82" s="419"/>
    </row>
    <row r="83" spans="1:16" x14ac:dyDescent="0.2">
      <c r="A83" s="72">
        <v>17</v>
      </c>
      <c r="B83" s="73" t="s">
        <v>178</v>
      </c>
      <c r="C83" s="205" t="str">
        <f>ST!C101</f>
        <v>Diagnostyka funkcjonalna i planowanie fizjoterapii w chorobach wewnętrznych w pulmonologii</v>
      </c>
      <c r="D83" s="206">
        <f>ST!B101</f>
        <v>6</v>
      </c>
      <c r="E83" s="98">
        <f>ST!F101</f>
        <v>10</v>
      </c>
      <c r="F83" s="99">
        <f>ST!G101</f>
        <v>10</v>
      </c>
      <c r="G83" s="99">
        <f>ST!H101</f>
        <v>0</v>
      </c>
      <c r="H83" s="99">
        <f>ST!I101</f>
        <v>0</v>
      </c>
      <c r="I83" s="99">
        <f>ST!J101</f>
        <v>0</v>
      </c>
      <c r="J83" s="99">
        <f>ST!K101</f>
        <v>25</v>
      </c>
      <c r="K83" s="99">
        <f>ST!L101</f>
        <v>0</v>
      </c>
      <c r="L83" s="100">
        <f>ST!M101</f>
        <v>0</v>
      </c>
      <c r="M83" s="76">
        <f t="shared" si="6"/>
        <v>45</v>
      </c>
      <c r="N83" s="77">
        <f>ST!Q101</f>
        <v>2</v>
      </c>
      <c r="O83" s="71"/>
      <c r="P83" s="419"/>
    </row>
    <row r="84" spans="1:16" x14ac:dyDescent="0.2">
      <c r="A84" s="72">
        <v>18</v>
      </c>
      <c r="B84" s="73" t="s">
        <v>178</v>
      </c>
      <c r="C84" s="205" t="str">
        <f>ST!C102</f>
        <v>Fizjoterapia w chorobach wewnętrznych w pediatrii</v>
      </c>
      <c r="D84" s="206">
        <f>ST!B102</f>
        <v>6</v>
      </c>
      <c r="E84" s="98">
        <f>ST!F102</f>
        <v>14</v>
      </c>
      <c r="F84" s="99">
        <f>ST!G102</f>
        <v>0</v>
      </c>
      <c r="G84" s="99">
        <f>ST!H102</f>
        <v>0</v>
      </c>
      <c r="H84" s="99">
        <f>ST!I102</f>
        <v>0</v>
      </c>
      <c r="I84" s="99">
        <f>ST!J102</f>
        <v>0</v>
      </c>
      <c r="J84" s="99">
        <f>ST!K102</f>
        <v>20</v>
      </c>
      <c r="K84" s="99">
        <f>ST!L102</f>
        <v>0</v>
      </c>
      <c r="L84" s="100">
        <f>ST!M102</f>
        <v>0</v>
      </c>
      <c r="M84" s="76">
        <f t="shared" si="6"/>
        <v>34</v>
      </c>
      <c r="N84" s="77">
        <f>ST!Q102</f>
        <v>2</v>
      </c>
      <c r="O84" s="71"/>
      <c r="P84" s="419"/>
    </row>
    <row r="85" spans="1:16" x14ac:dyDescent="0.2">
      <c r="A85" s="72">
        <v>19</v>
      </c>
      <c r="B85" s="73" t="s">
        <v>178</v>
      </c>
      <c r="C85" s="205" t="str">
        <f>ST!C103</f>
        <v>Fizjoterapia w chorobach wewnętrznych w: ginekologii i położnictwie</v>
      </c>
      <c r="D85" s="206">
        <f>ST!B103</f>
        <v>6</v>
      </c>
      <c r="E85" s="98">
        <f>ST!F103</f>
        <v>14</v>
      </c>
      <c r="F85" s="99">
        <f>ST!G103</f>
        <v>0</v>
      </c>
      <c r="G85" s="99">
        <f>ST!H103</f>
        <v>0</v>
      </c>
      <c r="H85" s="99">
        <f>ST!I103</f>
        <v>0</v>
      </c>
      <c r="I85" s="99">
        <f>ST!J103</f>
        <v>0</v>
      </c>
      <c r="J85" s="99">
        <f>ST!K103</f>
        <v>20</v>
      </c>
      <c r="K85" s="99">
        <f>ST!L103</f>
        <v>0</v>
      </c>
      <c r="L85" s="100">
        <f>ST!M103</f>
        <v>0</v>
      </c>
      <c r="M85" s="76">
        <f t="shared" si="6"/>
        <v>34</v>
      </c>
      <c r="N85" s="77">
        <f>ST!Q103</f>
        <v>2</v>
      </c>
      <c r="O85" s="71"/>
      <c r="P85" s="419"/>
    </row>
    <row r="86" spans="1:16" x14ac:dyDescent="0.2">
      <c r="A86" s="72">
        <v>20</v>
      </c>
      <c r="B86" s="73" t="s">
        <v>178</v>
      </c>
      <c r="C86" s="205" t="str">
        <f>ST!C106</f>
        <v>Kliniczne podstawy fizjoterapii w onkologii i medycynie paliatywnej</v>
      </c>
      <c r="D86" s="206">
        <f>ST!B106</f>
        <v>6</v>
      </c>
      <c r="E86" s="98">
        <f>ST!F106</f>
        <v>34</v>
      </c>
      <c r="F86" s="99">
        <f>ST!G106</f>
        <v>0</v>
      </c>
      <c r="G86" s="99">
        <f>ST!H106</f>
        <v>0</v>
      </c>
      <c r="H86" s="99">
        <f>ST!I106</f>
        <v>0</v>
      </c>
      <c r="I86" s="99">
        <f>ST!J106</f>
        <v>0</v>
      </c>
      <c r="J86" s="99">
        <f>ST!K106</f>
        <v>0</v>
      </c>
      <c r="K86" s="99">
        <f>ST!L106</f>
        <v>0</v>
      </c>
      <c r="L86" s="100">
        <f>ST!M106</f>
        <v>0</v>
      </c>
      <c r="M86" s="76">
        <f t="shared" si="6"/>
        <v>34</v>
      </c>
      <c r="N86" s="77">
        <f>ST!Q106</f>
        <v>2</v>
      </c>
      <c r="O86" s="71"/>
      <c r="P86" s="419"/>
    </row>
    <row r="87" spans="1:16" x14ac:dyDescent="0.2">
      <c r="A87" s="72">
        <v>21</v>
      </c>
      <c r="B87" s="73" t="s">
        <v>178</v>
      </c>
      <c r="C87" s="205" t="str">
        <f>ST!C111</f>
        <v>Kliniczne podstawy fizjoterapii w reumatologii</v>
      </c>
      <c r="D87" s="206">
        <f>ST!B111</f>
        <v>7</v>
      </c>
      <c r="E87" s="98">
        <f>ST!F111</f>
        <v>30</v>
      </c>
      <c r="F87" s="99">
        <f>ST!G111</f>
        <v>10</v>
      </c>
      <c r="G87" s="99">
        <f>ST!H111</f>
        <v>0</v>
      </c>
      <c r="H87" s="99">
        <f>ST!I111</f>
        <v>0</v>
      </c>
      <c r="I87" s="99">
        <f>ST!J111</f>
        <v>0</v>
      </c>
      <c r="J87" s="99">
        <f>ST!K111</f>
        <v>0</v>
      </c>
      <c r="K87" s="99">
        <f>ST!L111</f>
        <v>0</v>
      </c>
      <c r="L87" s="100">
        <f>ST!M111</f>
        <v>0</v>
      </c>
      <c r="M87" s="76">
        <f t="shared" si="6"/>
        <v>40</v>
      </c>
      <c r="N87" s="77">
        <f>ST!Q111</f>
        <v>3</v>
      </c>
      <c r="O87" s="71"/>
      <c r="P87" s="419"/>
    </row>
    <row r="88" spans="1:16" x14ac:dyDescent="0.2">
      <c r="A88" s="72">
        <v>22</v>
      </c>
      <c r="B88" s="73" t="s">
        <v>178</v>
      </c>
      <c r="C88" s="205" t="str">
        <f>ST!C112</f>
        <v>Kliniczne podstawy fizjoterapii w geriatrii</v>
      </c>
      <c r="D88" s="206">
        <f>ST!B112</f>
        <v>7</v>
      </c>
      <c r="E88" s="98">
        <f>ST!F112</f>
        <v>24</v>
      </c>
      <c r="F88" s="99">
        <f>ST!G112</f>
        <v>10</v>
      </c>
      <c r="G88" s="99">
        <f>ST!H112</f>
        <v>0</v>
      </c>
      <c r="H88" s="99">
        <f>ST!I112</f>
        <v>0</v>
      </c>
      <c r="I88" s="99">
        <f>ST!J112</f>
        <v>0</v>
      </c>
      <c r="J88" s="99">
        <f>ST!K112</f>
        <v>0</v>
      </c>
      <c r="K88" s="99">
        <f>ST!L112</f>
        <v>0</v>
      </c>
      <c r="L88" s="100">
        <f>ST!M112</f>
        <v>0</v>
      </c>
      <c r="M88" s="76">
        <f t="shared" si="6"/>
        <v>34</v>
      </c>
      <c r="N88" s="77">
        <f>ST!Q112</f>
        <v>2</v>
      </c>
      <c r="O88" s="71"/>
      <c r="P88" s="419"/>
    </row>
    <row r="89" spans="1:16" x14ac:dyDescent="0.2">
      <c r="A89" s="72">
        <v>23</v>
      </c>
      <c r="B89" s="73" t="s">
        <v>178</v>
      </c>
      <c r="C89" s="205" t="str">
        <f>ST!C113</f>
        <v>Kliniczne podstawy fizjoterapii w psychiatrii</v>
      </c>
      <c r="D89" s="206">
        <f>ST!B113</f>
        <v>7</v>
      </c>
      <c r="E89" s="98">
        <f>ST!F113</f>
        <v>20</v>
      </c>
      <c r="F89" s="99">
        <f>ST!G113</f>
        <v>10</v>
      </c>
      <c r="G89" s="99">
        <f>ST!H113</f>
        <v>0</v>
      </c>
      <c r="H89" s="99">
        <f>ST!I113</f>
        <v>0</v>
      </c>
      <c r="I89" s="99">
        <f>ST!J113</f>
        <v>0</v>
      </c>
      <c r="J89" s="99">
        <f>ST!K113</f>
        <v>0</v>
      </c>
      <c r="K89" s="99">
        <f>ST!L113</f>
        <v>0</v>
      </c>
      <c r="L89" s="100">
        <f>ST!M113</f>
        <v>0</v>
      </c>
      <c r="M89" s="76">
        <f t="shared" si="6"/>
        <v>30</v>
      </c>
      <c r="N89" s="77">
        <f>ST!Q113</f>
        <v>2</v>
      </c>
      <c r="O89" s="71"/>
      <c r="P89" s="419"/>
    </row>
    <row r="90" spans="1:16" x14ac:dyDescent="0.2">
      <c r="A90" s="72">
        <v>24</v>
      </c>
      <c r="B90" s="73" t="s">
        <v>178</v>
      </c>
      <c r="C90" s="205" t="str">
        <f>ST!C114</f>
        <v>Diagnostyka funkcjonalna i planowanie fizjoterapii w dysfunkcjach układu ruchu w traumatologii i medycynie sportowej</v>
      </c>
      <c r="D90" s="206">
        <f>ST!B114</f>
        <v>7</v>
      </c>
      <c r="E90" s="98">
        <f>ST!F114</f>
        <v>15</v>
      </c>
      <c r="F90" s="99">
        <f>ST!G114</f>
        <v>22</v>
      </c>
      <c r="G90" s="99">
        <f>ST!H114</f>
        <v>0</v>
      </c>
      <c r="H90" s="99">
        <f>ST!I114</f>
        <v>0</v>
      </c>
      <c r="I90" s="99">
        <f>ST!J114</f>
        <v>0</v>
      </c>
      <c r="J90" s="99">
        <f>ST!K114</f>
        <v>30</v>
      </c>
      <c r="K90" s="99">
        <f>ST!L114</f>
        <v>0</v>
      </c>
      <c r="L90" s="100">
        <f>ST!M114</f>
        <v>0</v>
      </c>
      <c r="M90" s="76">
        <f t="shared" si="6"/>
        <v>67</v>
      </c>
      <c r="N90" s="77">
        <f>ST!Q114</f>
        <v>4</v>
      </c>
      <c r="O90" s="71"/>
      <c r="P90" s="419"/>
    </row>
    <row r="91" spans="1:16" x14ac:dyDescent="0.2">
      <c r="A91" s="72">
        <v>25</v>
      </c>
      <c r="B91" s="73" t="s">
        <v>178</v>
      </c>
      <c r="C91" s="205" t="str">
        <f>ST!C115</f>
        <v>Diagnostyka funkcjonalna i planowanie fizjoterapii w chorobach wewnętrznych w ginekologii i położnictwie</v>
      </c>
      <c r="D91" s="206">
        <f>ST!B115</f>
        <v>7</v>
      </c>
      <c r="E91" s="98">
        <f>ST!F115</f>
        <v>15</v>
      </c>
      <c r="F91" s="99">
        <f>ST!G115</f>
        <v>12</v>
      </c>
      <c r="G91" s="99">
        <f>ST!H115</f>
        <v>0</v>
      </c>
      <c r="H91" s="99">
        <f>ST!I115</f>
        <v>0</v>
      </c>
      <c r="I91" s="99">
        <f>ST!J115</f>
        <v>0</v>
      </c>
      <c r="J91" s="99">
        <f>ST!K115</f>
        <v>20</v>
      </c>
      <c r="K91" s="99">
        <f>ST!L115</f>
        <v>0</v>
      </c>
      <c r="L91" s="100">
        <f>ST!M115</f>
        <v>0</v>
      </c>
      <c r="M91" s="76">
        <f t="shared" si="6"/>
        <v>47</v>
      </c>
      <c r="N91" s="77">
        <f>ST!Q115</f>
        <v>3</v>
      </c>
      <c r="O91" s="71"/>
      <c r="P91" s="419"/>
    </row>
    <row r="92" spans="1:16" x14ac:dyDescent="0.2">
      <c r="A92" s="72">
        <v>26</v>
      </c>
      <c r="B92" s="73" t="s">
        <v>178</v>
      </c>
      <c r="C92" s="205" t="str">
        <f>ST!C116</f>
        <v>Diagnostyka funkcjonalna i planowanie fizjoterapii w dysfunkcjach układu ruchu w neurologii i neurochirurgii</v>
      </c>
      <c r="D92" s="206">
        <f>ST!B116</f>
        <v>7</v>
      </c>
      <c r="E92" s="98">
        <f>ST!F116</f>
        <v>15</v>
      </c>
      <c r="F92" s="99">
        <f>ST!G116</f>
        <v>15</v>
      </c>
      <c r="G92" s="99">
        <f>ST!H116</f>
        <v>0</v>
      </c>
      <c r="H92" s="99">
        <f>ST!I116</f>
        <v>0</v>
      </c>
      <c r="I92" s="99">
        <f>ST!J116</f>
        <v>0</v>
      </c>
      <c r="J92" s="99">
        <f>ST!K116</f>
        <v>20</v>
      </c>
      <c r="K92" s="99">
        <f>ST!L116</f>
        <v>0</v>
      </c>
      <c r="L92" s="100">
        <f>ST!M116</f>
        <v>0</v>
      </c>
      <c r="M92" s="76">
        <f t="shared" si="6"/>
        <v>50</v>
      </c>
      <c r="N92" s="77">
        <f>ST!Q116</f>
        <v>3</v>
      </c>
      <c r="O92" s="71"/>
      <c r="P92" s="419"/>
    </row>
    <row r="93" spans="1:16" x14ac:dyDescent="0.2">
      <c r="A93" s="72">
        <v>27</v>
      </c>
      <c r="B93" s="73" t="s">
        <v>178</v>
      </c>
      <c r="C93" s="205" t="str">
        <f>ST!C117</f>
        <v>Fizjoterapia kliniczna w dysfunkcjach układu ruchu w wieku rozwojowym</v>
      </c>
      <c r="D93" s="206">
        <f>ST!B117</f>
        <v>7</v>
      </c>
      <c r="E93" s="98">
        <f>ST!F117</f>
        <v>14</v>
      </c>
      <c r="F93" s="99">
        <f>ST!G117</f>
        <v>0</v>
      </c>
      <c r="G93" s="99">
        <f>ST!H117</f>
        <v>0</v>
      </c>
      <c r="H93" s="99">
        <f>ST!I117</f>
        <v>0</v>
      </c>
      <c r="I93" s="99">
        <f>ST!J117</f>
        <v>0</v>
      </c>
      <c r="J93" s="99">
        <f>ST!K117</f>
        <v>20</v>
      </c>
      <c r="K93" s="99">
        <f>ST!L117</f>
        <v>0</v>
      </c>
      <c r="L93" s="100">
        <f>ST!M117</f>
        <v>0</v>
      </c>
      <c r="M93" s="76">
        <f t="shared" si="6"/>
        <v>34</v>
      </c>
      <c r="N93" s="77">
        <f>ST!Q117</f>
        <v>2</v>
      </c>
      <c r="O93" s="71"/>
      <c r="P93" s="419"/>
    </row>
    <row r="94" spans="1:16" x14ac:dyDescent="0.2">
      <c r="A94" s="72">
        <v>28</v>
      </c>
      <c r="B94" s="73" t="s">
        <v>178</v>
      </c>
      <c r="C94" s="205" t="str">
        <f>ST!C119</f>
        <v>Fizjoterapia w chorobach wewnętrznych w onkologii i medycynie paliatywnej</v>
      </c>
      <c r="D94" s="206">
        <f>ST!B119</f>
        <v>7</v>
      </c>
      <c r="E94" s="98">
        <f>ST!F119</f>
        <v>14</v>
      </c>
      <c r="F94" s="99">
        <f>ST!G119</f>
        <v>0</v>
      </c>
      <c r="G94" s="99">
        <f>ST!H119</f>
        <v>0</v>
      </c>
      <c r="H94" s="99">
        <f>ST!I119</f>
        <v>0</v>
      </c>
      <c r="I94" s="99">
        <f>ST!J119</f>
        <v>0</v>
      </c>
      <c r="J94" s="99">
        <f>ST!K119</f>
        <v>20</v>
      </c>
      <c r="K94" s="99">
        <f>ST!L119</f>
        <v>0</v>
      </c>
      <c r="L94" s="100">
        <f>ST!M119</f>
        <v>0</v>
      </c>
      <c r="M94" s="76">
        <f t="shared" si="6"/>
        <v>34</v>
      </c>
      <c r="N94" s="77">
        <f>ST!Q119</f>
        <v>2</v>
      </c>
      <c r="O94" s="71"/>
      <c r="P94" s="419"/>
    </row>
    <row r="95" spans="1:16" x14ac:dyDescent="0.2">
      <c r="A95" s="72">
        <v>29</v>
      </c>
      <c r="B95" s="73" t="s">
        <v>178</v>
      </c>
      <c r="C95" s="205" t="str">
        <f>ST!C121</f>
        <v>Kliniczne podstawy fizjoterapii w kardiologii i kardiochirurgii</v>
      </c>
      <c r="D95" s="206">
        <f>ST!B121</f>
        <v>7</v>
      </c>
      <c r="E95" s="98">
        <f>ST!F121</f>
        <v>34</v>
      </c>
      <c r="F95" s="99">
        <f>ST!G121</f>
        <v>0</v>
      </c>
      <c r="G95" s="99">
        <f>ST!H121</f>
        <v>0</v>
      </c>
      <c r="H95" s="99">
        <f>ST!I121</f>
        <v>0</v>
      </c>
      <c r="I95" s="99">
        <f>ST!J121</f>
        <v>0</v>
      </c>
      <c r="J95" s="99">
        <f>ST!K121</f>
        <v>0</v>
      </c>
      <c r="K95" s="99">
        <f>ST!L121</f>
        <v>0</v>
      </c>
      <c r="L95" s="100">
        <f>ST!M121</f>
        <v>0</v>
      </c>
      <c r="M95" s="76">
        <f t="shared" si="6"/>
        <v>34</v>
      </c>
      <c r="N95" s="77">
        <f>ST!Q121</f>
        <v>2</v>
      </c>
      <c r="O95" s="71"/>
      <c r="P95" s="419"/>
    </row>
    <row r="96" spans="1:16" x14ac:dyDescent="0.2">
      <c r="A96" s="72">
        <v>30</v>
      </c>
      <c r="B96" s="73" t="s">
        <v>178</v>
      </c>
      <c r="C96" s="205" t="str">
        <f>ST!C125</f>
        <v>Fizjoterapia w chorobach wewnętrznych w geriatrii i psychiatrii</v>
      </c>
      <c r="D96" s="206">
        <f>ST!B125</f>
        <v>8</v>
      </c>
      <c r="E96" s="98">
        <f>ST!F125</f>
        <v>20</v>
      </c>
      <c r="F96" s="99">
        <f>ST!G125</f>
        <v>0</v>
      </c>
      <c r="G96" s="99">
        <f>ST!H125</f>
        <v>0</v>
      </c>
      <c r="H96" s="99">
        <f>ST!I125</f>
        <v>0</v>
      </c>
      <c r="I96" s="99">
        <f>ST!J125</f>
        <v>0</v>
      </c>
      <c r="J96" s="99">
        <f>ST!K125</f>
        <v>30</v>
      </c>
      <c r="K96" s="99">
        <f>ST!L125</f>
        <v>0</v>
      </c>
      <c r="L96" s="100">
        <f>ST!M125</f>
        <v>0</v>
      </c>
      <c r="M96" s="76">
        <f t="shared" si="6"/>
        <v>50</v>
      </c>
      <c r="N96" s="77">
        <f>ST!Q125</f>
        <v>3</v>
      </c>
      <c r="O96" s="71"/>
      <c r="P96" s="419"/>
    </row>
    <row r="97" spans="1:18" x14ac:dyDescent="0.2">
      <c r="A97" s="72">
        <v>31</v>
      </c>
      <c r="B97" s="73" t="s">
        <v>178</v>
      </c>
      <c r="C97" s="205" t="str">
        <f>ST!C126</f>
        <v>Fizjoterapia kliniczna w dysfunkcjach układu ruchu w reumatologii</v>
      </c>
      <c r="D97" s="206">
        <f>ST!B126</f>
        <v>8</v>
      </c>
      <c r="E97" s="98">
        <f>ST!F126</f>
        <v>15</v>
      </c>
      <c r="F97" s="99">
        <f>ST!G126</f>
        <v>0</v>
      </c>
      <c r="G97" s="99">
        <f>ST!H126</f>
        <v>0</v>
      </c>
      <c r="H97" s="99">
        <f>ST!I126</f>
        <v>0</v>
      </c>
      <c r="I97" s="99">
        <f>ST!J126</f>
        <v>0</v>
      </c>
      <c r="J97" s="99">
        <f>ST!K126</f>
        <v>25</v>
      </c>
      <c r="K97" s="99">
        <f>ST!L126</f>
        <v>0</v>
      </c>
      <c r="L97" s="100">
        <f>ST!M126</f>
        <v>0</v>
      </c>
      <c r="M97" s="76">
        <f t="shared" si="6"/>
        <v>40</v>
      </c>
      <c r="N97" s="77">
        <f>ST!Q126</f>
        <v>2</v>
      </c>
      <c r="O97" s="71"/>
      <c r="P97" s="419"/>
    </row>
    <row r="98" spans="1:18" x14ac:dyDescent="0.2">
      <c r="A98" s="72">
        <v>32</v>
      </c>
      <c r="B98" s="73" t="s">
        <v>178</v>
      </c>
      <c r="C98" s="205" t="str">
        <f>ST!C127</f>
        <v>Diagnostyka funkcjonalna i planowanie fizjoterapii w wieku rozwojowym</v>
      </c>
      <c r="D98" s="206">
        <f>ST!B127</f>
        <v>8</v>
      </c>
      <c r="E98" s="98">
        <f>ST!F127</f>
        <v>10</v>
      </c>
      <c r="F98" s="99">
        <f>ST!G127</f>
        <v>15</v>
      </c>
      <c r="G98" s="99">
        <f>ST!H127</f>
        <v>0</v>
      </c>
      <c r="H98" s="99">
        <f>ST!I127</f>
        <v>0</v>
      </c>
      <c r="I98" s="99">
        <f>ST!J127</f>
        <v>0</v>
      </c>
      <c r="J98" s="99">
        <f>ST!K127</f>
        <v>25</v>
      </c>
      <c r="K98" s="99">
        <f>ST!L127</f>
        <v>0</v>
      </c>
      <c r="L98" s="100">
        <f>ST!M127</f>
        <v>0</v>
      </c>
      <c r="M98" s="76">
        <f t="shared" si="6"/>
        <v>50</v>
      </c>
      <c r="N98" s="77">
        <f>ST!Q127</f>
        <v>3</v>
      </c>
      <c r="O98" s="71"/>
      <c r="P98" s="419"/>
    </row>
    <row r="99" spans="1:18" x14ac:dyDescent="0.2">
      <c r="A99" s="72">
        <v>33</v>
      </c>
      <c r="B99" s="73" t="s">
        <v>178</v>
      </c>
      <c r="C99" s="205" t="str">
        <f>ST!C132</f>
        <v>Diagnostyka i planowanie fizjoterapii w chorobach wewnętrznych w onkologii i medycynie paliatywnej</v>
      </c>
      <c r="D99" s="206">
        <f>ST!B132</f>
        <v>8</v>
      </c>
      <c r="E99" s="98">
        <f>ST!F132</f>
        <v>10</v>
      </c>
      <c r="F99" s="99">
        <f>ST!G132</f>
        <v>10</v>
      </c>
      <c r="G99" s="99">
        <f>ST!H132</f>
        <v>0</v>
      </c>
      <c r="H99" s="99">
        <f>ST!I132</f>
        <v>0</v>
      </c>
      <c r="I99" s="99">
        <f>ST!J132</f>
        <v>0</v>
      </c>
      <c r="J99" s="99">
        <f>ST!K132</f>
        <v>20</v>
      </c>
      <c r="K99" s="99">
        <f>ST!L132</f>
        <v>0</v>
      </c>
      <c r="L99" s="100">
        <f>ST!M132</f>
        <v>0</v>
      </c>
      <c r="M99" s="76">
        <f t="shared" si="6"/>
        <v>40</v>
      </c>
      <c r="N99" s="77">
        <f>ST!Q132</f>
        <v>2</v>
      </c>
      <c r="O99" s="71"/>
      <c r="P99" s="419"/>
    </row>
    <row r="100" spans="1:18" x14ac:dyDescent="0.2">
      <c r="A100" s="72">
        <v>34</v>
      </c>
      <c r="B100" s="73" t="s">
        <v>178</v>
      </c>
      <c r="C100" s="205" t="str">
        <f>ST!C133</f>
        <v>Fizjoterapia w chorobach wewnętrznych w kardiologii i kardiochirurgii</v>
      </c>
      <c r="D100" s="206">
        <f>ST!B133</f>
        <v>8</v>
      </c>
      <c r="E100" s="98">
        <f>ST!F133</f>
        <v>14</v>
      </c>
      <c r="F100" s="99">
        <f>ST!G133</f>
        <v>0</v>
      </c>
      <c r="G100" s="99">
        <f>ST!H133</f>
        <v>0</v>
      </c>
      <c r="H100" s="99">
        <f>ST!I133</f>
        <v>0</v>
      </c>
      <c r="I100" s="99">
        <f>ST!J133</f>
        <v>0</v>
      </c>
      <c r="J100" s="99">
        <f>ST!K133</f>
        <v>20</v>
      </c>
      <c r="K100" s="99">
        <f>ST!L133</f>
        <v>0</v>
      </c>
      <c r="L100" s="100">
        <f>ST!M133</f>
        <v>0</v>
      </c>
      <c r="M100" s="76">
        <f t="shared" si="6"/>
        <v>34</v>
      </c>
      <c r="N100" s="77">
        <f>ST!Q133</f>
        <v>2</v>
      </c>
      <c r="O100" s="71"/>
      <c r="P100" s="419"/>
    </row>
    <row r="101" spans="1:18" x14ac:dyDescent="0.2">
      <c r="A101" s="72">
        <v>35</v>
      </c>
      <c r="B101" s="73" t="s">
        <v>178</v>
      </c>
      <c r="C101" s="205" t="str">
        <f>ST!C139</f>
        <v>Diagnostyka funkcjonalna i planowanie fizjoterapii w dysfunkcjach układu ruchu w reumatologii</v>
      </c>
      <c r="D101" s="206">
        <f>ST!B139</f>
        <v>9</v>
      </c>
      <c r="E101" s="98">
        <f>ST!F139</f>
        <v>25</v>
      </c>
      <c r="F101" s="99">
        <f>ST!G139</f>
        <v>25</v>
      </c>
      <c r="G101" s="99">
        <f>ST!H139</f>
        <v>0</v>
      </c>
      <c r="H101" s="99">
        <f>ST!I139</f>
        <v>0</v>
      </c>
      <c r="I101" s="99">
        <f>ST!J139</f>
        <v>0</v>
      </c>
      <c r="J101" s="99">
        <f>ST!K139</f>
        <v>35</v>
      </c>
      <c r="K101" s="99">
        <f>ST!L139</f>
        <v>0</v>
      </c>
      <c r="L101" s="100">
        <f>ST!M139</f>
        <v>0</v>
      </c>
      <c r="M101" s="76">
        <f t="shared" si="6"/>
        <v>85</v>
      </c>
      <c r="N101" s="77">
        <f>ST!Q139</f>
        <v>5</v>
      </c>
      <c r="O101" s="71"/>
      <c r="P101" s="419"/>
    </row>
    <row r="102" spans="1:18" x14ac:dyDescent="0.2">
      <c r="A102" s="72">
        <v>36</v>
      </c>
      <c r="B102" s="73" t="s">
        <v>178</v>
      </c>
      <c r="C102" s="205" t="str">
        <f>ST!C140</f>
        <v>Diagnostyka funkcjonalna i planowanie fizjoterapii w chorobach wewnętrznych w geriatrii i psychiatrii</v>
      </c>
      <c r="D102" s="206">
        <f>ST!B140</f>
        <v>9</v>
      </c>
      <c r="E102" s="98">
        <f>ST!F140</f>
        <v>23</v>
      </c>
      <c r="F102" s="99">
        <f>ST!G140</f>
        <v>20</v>
      </c>
      <c r="G102" s="99">
        <f>ST!H140</f>
        <v>0</v>
      </c>
      <c r="H102" s="99">
        <f>ST!I140</f>
        <v>0</v>
      </c>
      <c r="I102" s="99">
        <f>ST!J140</f>
        <v>0</v>
      </c>
      <c r="J102" s="99">
        <f>ST!K140</f>
        <v>25</v>
      </c>
      <c r="K102" s="99">
        <f>ST!L140</f>
        <v>0</v>
      </c>
      <c r="L102" s="100">
        <f>ST!M140</f>
        <v>0</v>
      </c>
      <c r="M102" s="76">
        <f t="shared" si="6"/>
        <v>68</v>
      </c>
      <c r="N102" s="77">
        <f>ST!Q140</f>
        <v>4</v>
      </c>
      <c r="O102" s="71"/>
      <c r="P102" s="419"/>
    </row>
    <row r="103" spans="1:18" ht="16" thickBot="1" x14ac:dyDescent="0.25">
      <c r="A103" s="72">
        <v>37</v>
      </c>
      <c r="B103" s="73" t="s">
        <v>178</v>
      </c>
      <c r="C103" s="205" t="str">
        <f>ST!C147</f>
        <v>Diagnostyka funkcjonalna i planowanie fizjoterapii w chorobach wewnętrznych w kardiologii i kardiochirurgii</v>
      </c>
      <c r="D103" s="206">
        <f>ST!B147</f>
        <v>9</v>
      </c>
      <c r="E103" s="98">
        <f>ST!F147</f>
        <v>23</v>
      </c>
      <c r="F103" s="99">
        <f>ST!G147</f>
        <v>20</v>
      </c>
      <c r="G103" s="99">
        <f>ST!H147</f>
        <v>0</v>
      </c>
      <c r="H103" s="99">
        <f>ST!I147</f>
        <v>0</v>
      </c>
      <c r="I103" s="99">
        <f>ST!J147</f>
        <v>0</v>
      </c>
      <c r="J103" s="99">
        <f>ST!K147</f>
        <v>25</v>
      </c>
      <c r="K103" s="99">
        <f>ST!L147</f>
        <v>0</v>
      </c>
      <c r="L103" s="100">
        <f>ST!M147</f>
        <v>0</v>
      </c>
      <c r="M103" s="76">
        <f t="shared" si="6"/>
        <v>68</v>
      </c>
      <c r="N103" s="77">
        <f>ST!Q147</f>
        <v>4</v>
      </c>
      <c r="O103" s="71"/>
      <c r="P103" s="419"/>
    </row>
    <row r="104" spans="1:18" ht="16" thickBot="1" x14ac:dyDescent="0.25">
      <c r="A104" s="585" t="s">
        <v>172</v>
      </c>
      <c r="B104" s="586"/>
      <c r="C104" s="586"/>
      <c r="D104" s="587"/>
      <c r="E104" s="101">
        <f>SUM(E67:E103)</f>
        <v>754</v>
      </c>
      <c r="F104" s="102">
        <f>SUM(F67:F103)</f>
        <v>326</v>
      </c>
      <c r="G104" s="102">
        <f t="shared" ref="G104:L104" si="7">SUM(G67:G103)</f>
        <v>0</v>
      </c>
      <c r="H104" s="102">
        <f t="shared" si="7"/>
        <v>0</v>
      </c>
      <c r="I104" s="102">
        <f t="shared" si="7"/>
        <v>0</v>
      </c>
      <c r="J104" s="102">
        <f t="shared" si="7"/>
        <v>590</v>
      </c>
      <c r="K104" s="102">
        <f t="shared" si="7"/>
        <v>0</v>
      </c>
      <c r="L104" s="102">
        <f t="shared" si="7"/>
        <v>0</v>
      </c>
      <c r="M104" s="81">
        <f>SUM(M67:M103)</f>
        <v>1670</v>
      </c>
      <c r="N104" s="83">
        <f>SUM(N67:N103)</f>
        <v>99</v>
      </c>
      <c r="O104" s="84">
        <v>1670</v>
      </c>
      <c r="P104" s="422">
        <v>99</v>
      </c>
    </row>
    <row r="105" spans="1:18" ht="16" thickBot="1" x14ac:dyDescent="0.25">
      <c r="A105" s="576" t="s">
        <v>179</v>
      </c>
      <c r="B105" s="577"/>
      <c r="C105" s="577"/>
      <c r="D105" s="577"/>
      <c r="E105" s="577"/>
      <c r="F105" s="577"/>
      <c r="G105" s="577"/>
      <c r="H105" s="577"/>
      <c r="I105" s="577"/>
      <c r="J105" s="577"/>
      <c r="K105" s="577"/>
      <c r="L105" s="577"/>
      <c r="M105" s="577"/>
      <c r="N105" s="578"/>
      <c r="O105" s="71"/>
      <c r="P105" s="419"/>
    </row>
    <row r="106" spans="1:18" x14ac:dyDescent="0.2">
      <c r="A106" s="169">
        <v>1</v>
      </c>
      <c r="B106" s="204" t="s">
        <v>180</v>
      </c>
      <c r="C106" s="205" t="str">
        <f>ST!C129</f>
        <v>Metodologia badań naukowych i statystyka</v>
      </c>
      <c r="D106" s="206">
        <f>ST!B129</f>
        <v>8</v>
      </c>
      <c r="E106" s="98">
        <f>ST!F129</f>
        <v>0</v>
      </c>
      <c r="F106" s="99">
        <f>ST!G129</f>
        <v>20</v>
      </c>
      <c r="G106" s="99">
        <f>ST!H129</f>
        <v>0</v>
      </c>
      <c r="H106" s="99">
        <f>ST!I129</f>
        <v>0</v>
      </c>
      <c r="I106" s="99">
        <f>ST!J129</f>
        <v>0</v>
      </c>
      <c r="J106" s="99">
        <f>ST!K129</f>
        <v>0</v>
      </c>
      <c r="K106" s="99">
        <f>ST!L129</f>
        <v>0</v>
      </c>
      <c r="L106" s="100">
        <f>ST!M129</f>
        <v>0</v>
      </c>
      <c r="M106" s="76">
        <f>SUM(E106:L106)</f>
        <v>20</v>
      </c>
      <c r="N106" s="77">
        <f>ST!Q129</f>
        <v>3</v>
      </c>
      <c r="O106" s="71"/>
      <c r="P106" s="419"/>
    </row>
    <row r="107" spans="1:18" x14ac:dyDescent="0.2">
      <c r="A107" s="78">
        <v>2</v>
      </c>
      <c r="B107" s="73" t="s">
        <v>180</v>
      </c>
      <c r="C107" s="205" t="str">
        <f>ST!C130</f>
        <v>Seminarium magisterskie - przygotowanie pracy dyplomowej</v>
      </c>
      <c r="D107" s="206">
        <f>ST!B130</f>
        <v>8</v>
      </c>
      <c r="E107" s="98">
        <f>ST!F130</f>
        <v>0</v>
      </c>
      <c r="F107" s="99">
        <f>ST!G130</f>
        <v>0</v>
      </c>
      <c r="G107" s="99">
        <f>ST!H130</f>
        <v>0</v>
      </c>
      <c r="H107" s="99">
        <f>ST!I130</f>
        <v>0</v>
      </c>
      <c r="I107" s="99">
        <f>ST!J130</f>
        <v>15</v>
      </c>
      <c r="J107" s="99">
        <f>ST!K130</f>
        <v>0</v>
      </c>
      <c r="K107" s="99">
        <f>ST!L130</f>
        <v>0</v>
      </c>
      <c r="L107" s="100">
        <f>ST!M130</f>
        <v>0</v>
      </c>
      <c r="M107" s="76">
        <f>SUM(E107:L107)</f>
        <v>15</v>
      </c>
      <c r="N107" s="77">
        <f>ST!Q130</f>
        <v>6</v>
      </c>
      <c r="O107" s="71"/>
      <c r="P107" s="419"/>
    </row>
    <row r="108" spans="1:18" x14ac:dyDescent="0.2">
      <c r="A108" s="78">
        <v>3</v>
      </c>
      <c r="B108" s="79" t="s">
        <v>180</v>
      </c>
      <c r="C108" s="205" t="str">
        <f>ST!C143</f>
        <v>Seminarium magisterskie - przygotowanie pracy dyplomowej</v>
      </c>
      <c r="D108" s="206">
        <f>ST!B143</f>
        <v>9</v>
      </c>
      <c r="E108" s="98">
        <f>ST!F143</f>
        <v>0</v>
      </c>
      <c r="F108" s="99">
        <f>ST!G143</f>
        <v>0</v>
      </c>
      <c r="G108" s="99">
        <f>ST!H143</f>
        <v>0</v>
      </c>
      <c r="H108" s="99">
        <f>ST!I143</f>
        <v>0</v>
      </c>
      <c r="I108" s="99">
        <f>ST!J143</f>
        <v>15</v>
      </c>
      <c r="J108" s="99">
        <f>ST!K143</f>
        <v>0</v>
      </c>
      <c r="K108" s="99">
        <f>ST!L143</f>
        <v>0</v>
      </c>
      <c r="L108" s="100">
        <f>ST!M143</f>
        <v>0</v>
      </c>
      <c r="M108" s="76">
        <f>SUM(E108:L108)</f>
        <v>15</v>
      </c>
      <c r="N108" s="77">
        <f>ST!Q143</f>
        <v>6</v>
      </c>
      <c r="O108" s="80"/>
      <c r="P108" s="421"/>
    </row>
    <row r="109" spans="1:18" s="115" customFormat="1" ht="16" thickBot="1" x14ac:dyDescent="0.25">
      <c r="A109" s="111">
        <v>4</v>
      </c>
      <c r="B109" s="112" t="s">
        <v>180</v>
      </c>
      <c r="C109" s="205" t="str">
        <f>ST!C154</f>
        <v>Seminarium magisterskie - przygotowanie pracy dyplomowej, przygotowanie do egzaminu dyplomowego</v>
      </c>
      <c r="D109" s="206">
        <f>ST!B154</f>
        <v>10</v>
      </c>
      <c r="E109" s="98">
        <f>ST!F154</f>
        <v>0</v>
      </c>
      <c r="F109" s="99">
        <f>ST!G154</f>
        <v>0</v>
      </c>
      <c r="G109" s="99">
        <f>ST!H154</f>
        <v>0</v>
      </c>
      <c r="H109" s="99">
        <f>ST!I154</f>
        <v>0</v>
      </c>
      <c r="I109" s="99">
        <f>ST!J154</f>
        <v>30</v>
      </c>
      <c r="J109" s="99">
        <f>ST!K154</f>
        <v>0</v>
      </c>
      <c r="K109" s="99">
        <f>ST!L154</f>
        <v>0</v>
      </c>
      <c r="L109" s="100">
        <f>ST!M154</f>
        <v>0</v>
      </c>
      <c r="M109" s="76">
        <f>SUM(E109:L109)</f>
        <v>30</v>
      </c>
      <c r="N109" s="77">
        <f>ST!Q154</f>
        <v>10</v>
      </c>
      <c r="O109" s="114"/>
      <c r="P109" s="423"/>
      <c r="Q109" s="429"/>
      <c r="R109" s="429"/>
    </row>
    <row r="110" spans="1:18" ht="16" thickBot="1" x14ac:dyDescent="0.25">
      <c r="A110" s="585" t="s">
        <v>172</v>
      </c>
      <c r="B110" s="586"/>
      <c r="C110" s="586"/>
      <c r="D110" s="587"/>
      <c r="E110" s="101">
        <f>SUM(E109:E109)</f>
        <v>0</v>
      </c>
      <c r="F110" s="102">
        <f>SUM(F109:F109)</f>
        <v>0</v>
      </c>
      <c r="G110" s="102"/>
      <c r="H110" s="102"/>
      <c r="I110" s="102"/>
      <c r="J110" s="102"/>
      <c r="K110" s="102">
        <f>SUM(K109:K109)</f>
        <v>0</v>
      </c>
      <c r="L110" s="103">
        <f>SUM(L109:L109)</f>
        <v>0</v>
      </c>
      <c r="M110" s="81">
        <f>SUM(M106:M109)</f>
        <v>80</v>
      </c>
      <c r="N110" s="83">
        <f>SUM(N106:N109)</f>
        <v>25</v>
      </c>
      <c r="O110" s="84">
        <v>80</v>
      </c>
      <c r="P110" s="422">
        <v>25</v>
      </c>
    </row>
    <row r="111" spans="1:18" ht="16" thickBot="1" x14ac:dyDescent="0.25">
      <c r="A111" s="576" t="s">
        <v>181</v>
      </c>
      <c r="B111" s="577"/>
      <c r="C111" s="577"/>
      <c r="D111" s="577"/>
      <c r="E111" s="577"/>
      <c r="F111" s="577"/>
      <c r="G111" s="577"/>
      <c r="H111" s="577"/>
      <c r="I111" s="577"/>
      <c r="J111" s="577"/>
      <c r="K111" s="577"/>
      <c r="L111" s="577"/>
      <c r="M111" s="577"/>
      <c r="N111" s="578"/>
      <c r="O111" s="71"/>
      <c r="P111" s="419"/>
    </row>
    <row r="112" spans="1:18" x14ac:dyDescent="0.2">
      <c r="A112" s="76">
        <v>1</v>
      </c>
      <c r="B112" s="204" t="s">
        <v>182</v>
      </c>
      <c r="C112" s="205" t="str">
        <f>ST!C42</f>
        <v>Praktyka asystencka</v>
      </c>
      <c r="D112" s="206">
        <f>ST!B42</f>
        <v>2</v>
      </c>
      <c r="E112" s="209"/>
      <c r="F112" s="210"/>
      <c r="G112" s="210"/>
      <c r="H112" s="210"/>
      <c r="I112" s="210"/>
      <c r="J112" s="210"/>
      <c r="K112" s="210"/>
      <c r="L112" s="211">
        <f>ST!M42</f>
        <v>150</v>
      </c>
      <c r="M112" s="76">
        <f t="shared" ref="M112:M118" si="8">SUM(E112:L112)</f>
        <v>150</v>
      </c>
      <c r="N112" s="77">
        <f>ST!Q42</f>
        <v>5</v>
      </c>
      <c r="O112" s="86">
        <v>150</v>
      </c>
      <c r="P112" s="424">
        <v>5</v>
      </c>
    </row>
    <row r="113" spans="1:18" x14ac:dyDescent="0.2">
      <c r="A113" s="72">
        <v>2</v>
      </c>
      <c r="B113" s="73" t="s">
        <v>182</v>
      </c>
      <c r="C113" s="74" t="str">
        <f>ST!C76</f>
        <v>Wakacyjna praktyka z kinezyterapii</v>
      </c>
      <c r="D113" s="75">
        <f>ST!B76</f>
        <v>4</v>
      </c>
      <c r="E113" s="209"/>
      <c r="F113" s="210"/>
      <c r="G113" s="210"/>
      <c r="H113" s="210"/>
      <c r="I113" s="210"/>
      <c r="J113" s="210"/>
      <c r="K113" s="210"/>
      <c r="L113" s="211">
        <f>ST!M76</f>
        <v>300</v>
      </c>
      <c r="M113" s="72">
        <f t="shared" si="8"/>
        <v>300</v>
      </c>
      <c r="N113" s="77">
        <f>ST!Q76</f>
        <v>11</v>
      </c>
      <c r="O113" s="86">
        <v>300</v>
      </c>
      <c r="P113" s="424">
        <v>11</v>
      </c>
    </row>
    <row r="114" spans="1:18" x14ac:dyDescent="0.2">
      <c r="A114" s="72">
        <v>3</v>
      </c>
      <c r="B114" s="73" t="s">
        <v>182</v>
      </c>
      <c r="C114" s="74" t="str">
        <f>ST!C88</f>
        <v>Praktyka z fizjoterapii klinicznej, fizykoterapii i masażu</v>
      </c>
      <c r="D114" s="75">
        <f>ST!B88</f>
        <v>5</v>
      </c>
      <c r="E114" s="209"/>
      <c r="F114" s="210"/>
      <c r="G114" s="210"/>
      <c r="H114" s="210"/>
      <c r="I114" s="210"/>
      <c r="J114" s="210"/>
      <c r="K114" s="210"/>
      <c r="L114" s="211">
        <f>ST!M88</f>
        <v>100</v>
      </c>
      <c r="M114" s="72">
        <f t="shared" si="8"/>
        <v>100</v>
      </c>
      <c r="N114" s="77">
        <f>ST!Q88</f>
        <v>4</v>
      </c>
      <c r="O114" s="87">
        <v>100</v>
      </c>
      <c r="P114" s="425">
        <v>4</v>
      </c>
    </row>
    <row r="115" spans="1:18" x14ac:dyDescent="0.2">
      <c r="A115" s="72">
        <v>4</v>
      </c>
      <c r="B115" s="73" t="s">
        <v>182</v>
      </c>
      <c r="C115" s="74" t="str">
        <f>ST!C104</f>
        <v>Wakacyjna praktyka profilowana - wybieralna</v>
      </c>
      <c r="D115" s="75">
        <f>ST!B104</f>
        <v>6</v>
      </c>
      <c r="E115" s="209"/>
      <c r="F115" s="210"/>
      <c r="G115" s="210"/>
      <c r="H115" s="210"/>
      <c r="I115" s="210"/>
      <c r="J115" s="210"/>
      <c r="K115" s="210"/>
      <c r="L115" s="211">
        <f>ST!M104</f>
        <v>200</v>
      </c>
      <c r="M115" s="72">
        <f t="shared" si="8"/>
        <v>200</v>
      </c>
      <c r="N115" s="77">
        <f>ST!Q104</f>
        <v>7</v>
      </c>
      <c r="O115" s="87">
        <v>200</v>
      </c>
      <c r="P115" s="425">
        <v>7</v>
      </c>
    </row>
    <row r="116" spans="1:18" x14ac:dyDescent="0.2">
      <c r="A116" s="72">
        <v>5</v>
      </c>
      <c r="B116" s="73" t="s">
        <v>182</v>
      </c>
      <c r="C116" s="74" t="str">
        <f>ST!C118</f>
        <v>Praktyka z fizjoterapii klinicznej, fizykoterapii i masażu</v>
      </c>
      <c r="D116" s="75">
        <f>ST!B118</f>
        <v>7</v>
      </c>
      <c r="E116" s="209"/>
      <c r="F116" s="210"/>
      <c r="G116" s="210"/>
      <c r="H116" s="210"/>
      <c r="I116" s="210"/>
      <c r="J116" s="210"/>
      <c r="K116" s="210"/>
      <c r="L116" s="211">
        <f>ST!M118</f>
        <v>100</v>
      </c>
      <c r="M116" s="72">
        <f t="shared" si="8"/>
        <v>100</v>
      </c>
      <c r="N116" s="77">
        <f>ST!Q118</f>
        <v>4</v>
      </c>
      <c r="O116" s="87">
        <v>100</v>
      </c>
      <c r="P116" s="425">
        <v>4</v>
      </c>
    </row>
    <row r="117" spans="1:18" x14ac:dyDescent="0.2">
      <c r="A117" s="72">
        <v>6</v>
      </c>
      <c r="B117" s="73" t="s">
        <v>182</v>
      </c>
      <c r="C117" s="74" t="str">
        <f>ST!C131</f>
        <v>Wakacyjna praktyka profilowana - wybieralna</v>
      </c>
      <c r="D117" s="75">
        <f>ST!B131</f>
        <v>8</v>
      </c>
      <c r="E117" s="209"/>
      <c r="F117" s="210"/>
      <c r="G117" s="210"/>
      <c r="H117" s="210"/>
      <c r="I117" s="210"/>
      <c r="J117" s="210"/>
      <c r="K117" s="210"/>
      <c r="L117" s="211">
        <f>ST!M131</f>
        <v>200</v>
      </c>
      <c r="M117" s="72">
        <f t="shared" si="8"/>
        <v>200</v>
      </c>
      <c r="N117" s="77">
        <f>ST!Q131</f>
        <v>7</v>
      </c>
      <c r="O117" s="87">
        <v>200</v>
      </c>
      <c r="P117" s="425">
        <v>7</v>
      </c>
    </row>
    <row r="118" spans="1:18" ht="16" thickBot="1" x14ac:dyDescent="0.25">
      <c r="A118" s="72">
        <v>7</v>
      </c>
      <c r="B118" s="73" t="s">
        <v>182</v>
      </c>
      <c r="C118" s="74" t="str">
        <f>ST!C155</f>
        <v>Praktyka z fizjoterapii klinicznej, fizykoterapii i masażu - praktyka semestralna</v>
      </c>
      <c r="D118" s="75">
        <f>ST!B155</f>
        <v>10</v>
      </c>
      <c r="E118" s="209"/>
      <c r="F118" s="210"/>
      <c r="G118" s="210"/>
      <c r="H118" s="210"/>
      <c r="I118" s="210"/>
      <c r="J118" s="210"/>
      <c r="K118" s="210"/>
      <c r="L118" s="211">
        <f>ST!M155</f>
        <v>510</v>
      </c>
      <c r="M118" s="72">
        <f t="shared" si="8"/>
        <v>510</v>
      </c>
      <c r="N118" s="77">
        <f>ST!Q155</f>
        <v>20</v>
      </c>
      <c r="O118" s="87">
        <v>510</v>
      </c>
      <c r="P118" s="425">
        <v>20</v>
      </c>
    </row>
    <row r="119" spans="1:18" ht="16" thickBot="1" x14ac:dyDescent="0.25">
      <c r="A119" s="585" t="s">
        <v>172</v>
      </c>
      <c r="B119" s="586"/>
      <c r="C119" s="586"/>
      <c r="D119" s="587"/>
      <c r="E119" s="102">
        <f>SUM(E112:E118)</f>
        <v>0</v>
      </c>
      <c r="F119" s="102">
        <f t="shared" ref="F119:L119" si="9">SUM(F112:F118)</f>
        <v>0</v>
      </c>
      <c r="G119" s="102">
        <f t="shared" si="9"/>
        <v>0</v>
      </c>
      <c r="H119" s="102">
        <f t="shared" si="9"/>
        <v>0</v>
      </c>
      <c r="I119" s="102">
        <f t="shared" si="9"/>
        <v>0</v>
      </c>
      <c r="J119" s="102">
        <f t="shared" si="9"/>
        <v>0</v>
      </c>
      <c r="K119" s="102">
        <f t="shared" si="9"/>
        <v>0</v>
      </c>
      <c r="L119" s="102">
        <f t="shared" si="9"/>
        <v>1560</v>
      </c>
      <c r="M119" s="82">
        <f>SUM(M112:M118)</f>
        <v>1560</v>
      </c>
      <c r="N119" s="83">
        <f>SUM(N112:N118)</f>
        <v>58</v>
      </c>
      <c r="O119" s="84">
        <f>SUM(O112:O118)</f>
        <v>1560</v>
      </c>
      <c r="P119" s="422">
        <f>SUM(P112:P118)</f>
        <v>58</v>
      </c>
    </row>
    <row r="120" spans="1:18" ht="16" thickBot="1" x14ac:dyDescent="0.25">
      <c r="A120" s="576" t="s">
        <v>183</v>
      </c>
      <c r="B120" s="577"/>
      <c r="C120" s="577"/>
      <c r="D120" s="577"/>
      <c r="E120" s="577"/>
      <c r="F120" s="577"/>
      <c r="G120" s="577"/>
      <c r="H120" s="577"/>
      <c r="I120" s="577"/>
      <c r="J120" s="577"/>
      <c r="K120" s="577"/>
      <c r="L120" s="577"/>
      <c r="M120" s="577"/>
      <c r="N120" s="578"/>
      <c r="O120" s="71"/>
      <c r="P120" s="419"/>
    </row>
    <row r="121" spans="1:18" x14ac:dyDescent="0.2">
      <c r="A121" s="169">
        <v>1</v>
      </c>
      <c r="B121" s="204" t="s">
        <v>184</v>
      </c>
      <c r="C121" s="205" t="str">
        <f>ST!C25</f>
        <v>Prawno-etyczne aspekty w postępowaniu fizjoterapeuty z pacjentem nieletnim</v>
      </c>
      <c r="D121" s="206">
        <f>ST!B25</f>
        <v>1</v>
      </c>
      <c r="E121" s="98">
        <f>ST!F25</f>
        <v>17</v>
      </c>
      <c r="F121" s="99">
        <f>ST!G25</f>
        <v>0</v>
      </c>
      <c r="G121" s="99">
        <f>ST!H25</f>
        <v>0</v>
      </c>
      <c r="H121" s="99">
        <f>ST!I25</f>
        <v>0</v>
      </c>
      <c r="I121" s="99">
        <f>ST!J25</f>
        <v>0</v>
      </c>
      <c r="J121" s="99">
        <f>ST!K25</f>
        <v>0</v>
      </c>
      <c r="K121" s="99">
        <f>ST!L25</f>
        <v>0</v>
      </c>
      <c r="L121" s="100">
        <f>ST!M26</f>
        <v>0</v>
      </c>
      <c r="M121" s="76">
        <f t="shared" ref="M121:M140" si="10">SUM(E121:L121)</f>
        <v>17</v>
      </c>
      <c r="N121" s="77">
        <f>ST!Q25</f>
        <v>1</v>
      </c>
      <c r="O121" s="71"/>
      <c r="P121" s="419"/>
    </row>
    <row r="122" spans="1:18" x14ac:dyDescent="0.2">
      <c r="A122" s="78">
        <v>2</v>
      </c>
      <c r="B122" s="73" t="s">
        <v>184</v>
      </c>
      <c r="C122" s="205" t="str">
        <f>ST!C26</f>
        <v>Diagnostyka laboratoryjna i obrazowa</v>
      </c>
      <c r="D122" s="206">
        <f>ST!B26</f>
        <v>1</v>
      </c>
      <c r="E122" s="98">
        <f>ST!F26</f>
        <v>15</v>
      </c>
      <c r="F122" s="99">
        <f>ST!G26</f>
        <v>0</v>
      </c>
      <c r="G122" s="99">
        <f>ST!H26</f>
        <v>15</v>
      </c>
      <c r="H122" s="99">
        <f>ST!I26</f>
        <v>0</v>
      </c>
      <c r="I122" s="99">
        <f>ST!J26</f>
        <v>0</v>
      </c>
      <c r="J122" s="99">
        <f>ST!K26</f>
        <v>0</v>
      </c>
      <c r="K122" s="99">
        <f>ST!L26</f>
        <v>0</v>
      </c>
      <c r="L122" s="100">
        <f>ST!M27</f>
        <v>0</v>
      </c>
      <c r="M122" s="76">
        <f t="shared" si="10"/>
        <v>30</v>
      </c>
      <c r="N122" s="77">
        <f>ST!Q26</f>
        <v>2</v>
      </c>
      <c r="O122" s="71"/>
      <c r="P122" s="419"/>
    </row>
    <row r="123" spans="1:18" x14ac:dyDescent="0.2">
      <c r="A123" s="78">
        <v>3</v>
      </c>
      <c r="B123" s="73" t="s">
        <v>184</v>
      </c>
      <c r="C123" s="205" t="str">
        <f>ST!C27</f>
        <v>Aktywność fizyczna osób starszych / Physical activity of elderly people (DW)</v>
      </c>
      <c r="D123" s="206">
        <f>ST!B27</f>
        <v>1</v>
      </c>
      <c r="E123" s="98">
        <f>ST!F27</f>
        <v>5</v>
      </c>
      <c r="F123" s="99">
        <f>ST!G27</f>
        <v>12</v>
      </c>
      <c r="G123" s="99">
        <f>ST!H27</f>
        <v>0</v>
      </c>
      <c r="H123" s="99">
        <f>ST!I27</f>
        <v>0</v>
      </c>
      <c r="I123" s="99">
        <f>ST!J27</f>
        <v>0</v>
      </c>
      <c r="J123" s="99">
        <f>ST!K27</f>
        <v>0</v>
      </c>
      <c r="K123" s="99">
        <f>ST!L27</f>
        <v>0</v>
      </c>
      <c r="L123" s="100">
        <f>ST!M28</f>
        <v>0</v>
      </c>
      <c r="M123" s="76">
        <f t="shared" si="10"/>
        <v>17</v>
      </c>
      <c r="N123" s="77">
        <f>ST!Q27</f>
        <v>1</v>
      </c>
      <c r="O123" s="80"/>
      <c r="P123" s="421"/>
    </row>
    <row r="124" spans="1:18" s="115" customFormat="1" x14ac:dyDescent="0.2">
      <c r="A124" s="111">
        <v>4</v>
      </c>
      <c r="B124" s="73" t="s">
        <v>184</v>
      </c>
      <c r="C124" s="205" t="str">
        <f>ST!C43</f>
        <v>Rekreacyjne formy aktywności ruchowej / Plenerowe formy ruchu (DW)</v>
      </c>
      <c r="D124" s="206">
        <f>ST!B43</f>
        <v>2</v>
      </c>
      <c r="E124" s="98">
        <f>ST!F43</f>
        <v>0</v>
      </c>
      <c r="F124" s="99">
        <f>ST!G43</f>
        <v>0</v>
      </c>
      <c r="G124" s="99">
        <f>ST!H43</f>
        <v>0</v>
      </c>
      <c r="H124" s="99">
        <f>ST!I43</f>
        <v>0</v>
      </c>
      <c r="I124" s="99">
        <f>ST!J43</f>
        <v>0</v>
      </c>
      <c r="J124" s="99">
        <f>ST!K43</f>
        <v>34</v>
      </c>
      <c r="K124" s="99">
        <f>ST!L43</f>
        <v>0</v>
      </c>
      <c r="L124" s="100">
        <f>ST!M43</f>
        <v>0</v>
      </c>
      <c r="M124" s="76">
        <f t="shared" si="10"/>
        <v>34</v>
      </c>
      <c r="N124" s="77">
        <f>ST!Q43</f>
        <v>2</v>
      </c>
      <c r="O124" s="114"/>
      <c r="P124" s="423"/>
      <c r="Q124" s="429"/>
      <c r="R124" s="429"/>
    </row>
    <row r="125" spans="1:18" s="115" customFormat="1" x14ac:dyDescent="0.2">
      <c r="A125" s="113">
        <v>5</v>
      </c>
      <c r="B125" s="73" t="s">
        <v>184</v>
      </c>
      <c r="C125" s="205" t="str">
        <f>ST!C44</f>
        <v>Dieta w zdrowiu i chorobie</v>
      </c>
      <c r="D125" s="206">
        <f>ST!B44</f>
        <v>2</v>
      </c>
      <c r="E125" s="98">
        <f>ST!F44</f>
        <v>10</v>
      </c>
      <c r="F125" s="99">
        <f>ST!G44</f>
        <v>18</v>
      </c>
      <c r="G125" s="99">
        <f>ST!H44</f>
        <v>0</v>
      </c>
      <c r="H125" s="99">
        <f>ST!I44</f>
        <v>0</v>
      </c>
      <c r="I125" s="99">
        <f>ST!J44</f>
        <v>0</v>
      </c>
      <c r="J125" s="99">
        <f>ST!K44</f>
        <v>0</v>
      </c>
      <c r="K125" s="99">
        <f>ST!L44</f>
        <v>0</v>
      </c>
      <c r="L125" s="100">
        <f>ST!M44</f>
        <v>0</v>
      </c>
      <c r="M125" s="76">
        <f t="shared" si="10"/>
        <v>28</v>
      </c>
      <c r="N125" s="77">
        <f>ST!Q44</f>
        <v>2</v>
      </c>
      <c r="O125" s="116"/>
      <c r="P125" s="426"/>
      <c r="Q125" s="429"/>
      <c r="R125" s="429"/>
    </row>
    <row r="126" spans="1:18" s="115" customFormat="1" x14ac:dyDescent="0.2">
      <c r="A126" s="113">
        <v>6</v>
      </c>
      <c r="B126" s="73" t="s">
        <v>184</v>
      </c>
      <c r="C126" s="205" t="str">
        <f>ST!C57</f>
        <v>Podstawy treningu zdrowotnego / Podstawy pilatesu (DW)</v>
      </c>
      <c r="D126" s="206">
        <f>ST!B57</f>
        <v>3</v>
      </c>
      <c r="E126" s="98">
        <f>ST!F57</f>
        <v>10</v>
      </c>
      <c r="F126" s="99">
        <f>ST!G57</f>
        <v>20</v>
      </c>
      <c r="G126" s="99">
        <f>ST!H57</f>
        <v>0</v>
      </c>
      <c r="H126" s="99">
        <f>ST!I57</f>
        <v>0</v>
      </c>
      <c r="I126" s="99">
        <f>ST!J57</f>
        <v>0</v>
      </c>
      <c r="J126" s="99">
        <f>ST!K57</f>
        <v>0</v>
      </c>
      <c r="K126" s="99">
        <f>ST!L57</f>
        <v>0</v>
      </c>
      <c r="L126" s="100">
        <f>ST!M57</f>
        <v>0</v>
      </c>
      <c r="M126" s="76">
        <f t="shared" si="10"/>
        <v>30</v>
      </c>
      <c r="N126" s="77">
        <f>ST!Q57</f>
        <v>2</v>
      </c>
      <c r="O126" s="116"/>
      <c r="P126" s="426"/>
      <c r="Q126" s="429"/>
      <c r="R126" s="429"/>
    </row>
    <row r="127" spans="1:18" s="115" customFormat="1" x14ac:dyDescent="0.2">
      <c r="A127" s="111">
        <v>7</v>
      </c>
      <c r="B127" s="73" t="s">
        <v>184</v>
      </c>
      <c r="C127" s="205" t="str">
        <f>ST!C91</f>
        <v>Ćwiczenia sensomotoryczne</v>
      </c>
      <c r="D127" s="206">
        <f>ST!B91</f>
        <v>5</v>
      </c>
      <c r="E127" s="98">
        <f>ST!F91</f>
        <v>0</v>
      </c>
      <c r="F127" s="99">
        <f>ST!G91</f>
        <v>19</v>
      </c>
      <c r="G127" s="99">
        <f>ST!H91</f>
        <v>0</v>
      </c>
      <c r="H127" s="99">
        <f>ST!I91</f>
        <v>10</v>
      </c>
      <c r="I127" s="99">
        <f>ST!J91</f>
        <v>0</v>
      </c>
      <c r="J127" s="99">
        <f>ST!K91</f>
        <v>0</v>
      </c>
      <c r="K127" s="99">
        <f>ST!L91</f>
        <v>0</v>
      </c>
      <c r="L127" s="100">
        <f>ST!M91</f>
        <v>0</v>
      </c>
      <c r="M127" s="76">
        <f t="shared" si="10"/>
        <v>29</v>
      </c>
      <c r="N127" s="77">
        <f>ST!Q91</f>
        <v>2</v>
      </c>
      <c r="O127" s="114"/>
      <c r="P127" s="423"/>
      <c r="Q127" s="429"/>
      <c r="R127" s="429"/>
    </row>
    <row r="128" spans="1:18" s="115" customFormat="1" x14ac:dyDescent="0.2">
      <c r="A128" s="113">
        <v>8</v>
      </c>
      <c r="B128" s="73" t="s">
        <v>184</v>
      </c>
      <c r="C128" s="205" t="str">
        <f>ST!C62</f>
        <v>Podstawy kinesiotapingu</v>
      </c>
      <c r="D128" s="206">
        <f>ST!B62</f>
        <v>3</v>
      </c>
      <c r="E128" s="98">
        <f>ST!F62</f>
        <v>0</v>
      </c>
      <c r="F128" s="99">
        <f>ST!G62</f>
        <v>17</v>
      </c>
      <c r="G128" s="99">
        <f>ST!H62</f>
        <v>0</v>
      </c>
      <c r="H128" s="99">
        <f>ST!I62</f>
        <v>0</v>
      </c>
      <c r="I128" s="99">
        <f>ST!J62</f>
        <v>0</v>
      </c>
      <c r="J128" s="99">
        <f>ST!K62</f>
        <v>0</v>
      </c>
      <c r="K128" s="99">
        <f>ST!L62</f>
        <v>0</v>
      </c>
      <c r="L128" s="100">
        <f>ST!M62</f>
        <v>0</v>
      </c>
      <c r="M128" s="76">
        <f t="shared" si="10"/>
        <v>17</v>
      </c>
      <c r="N128" s="77">
        <f>ST!Q62</f>
        <v>1</v>
      </c>
      <c r="O128" s="114"/>
      <c r="P128" s="423"/>
      <c r="Q128" s="429"/>
      <c r="R128" s="429"/>
    </row>
    <row r="129" spans="1:18" s="115" customFormat="1" x14ac:dyDescent="0.2">
      <c r="A129" s="111">
        <v>9</v>
      </c>
      <c r="B129" s="73" t="s">
        <v>184</v>
      </c>
      <c r="C129" s="205" t="str">
        <f>ST!C74</f>
        <v>Fizjoterapia stawów skroniowo-żuchwowych</v>
      </c>
      <c r="D129" s="206">
        <f>ST!B74</f>
        <v>4</v>
      </c>
      <c r="E129" s="98">
        <f>ST!F74</f>
        <v>5</v>
      </c>
      <c r="F129" s="99">
        <f>ST!G74</f>
        <v>0</v>
      </c>
      <c r="G129" s="99">
        <f>ST!H74</f>
        <v>0</v>
      </c>
      <c r="H129" s="99">
        <f>ST!I74</f>
        <v>0</v>
      </c>
      <c r="I129" s="99">
        <f>ST!J74</f>
        <v>0</v>
      </c>
      <c r="J129" s="99">
        <f>ST!K74</f>
        <v>20</v>
      </c>
      <c r="K129" s="99">
        <f>ST!L74</f>
        <v>0</v>
      </c>
      <c r="L129" s="100">
        <f>ST!M74</f>
        <v>0</v>
      </c>
      <c r="M129" s="76">
        <f t="shared" si="10"/>
        <v>25</v>
      </c>
      <c r="N129" s="77">
        <f>ST!Q74</f>
        <v>1</v>
      </c>
      <c r="O129" s="114"/>
      <c r="P129" s="423"/>
      <c r="Q129" s="429"/>
      <c r="R129" s="429"/>
    </row>
    <row r="130" spans="1:18" s="115" customFormat="1" x14ac:dyDescent="0.2">
      <c r="A130" s="113">
        <v>10</v>
      </c>
      <c r="B130" s="73" t="s">
        <v>184</v>
      </c>
      <c r="C130" s="205" t="str">
        <f>ST!C75</f>
        <v>Zakażenia szpitalne</v>
      </c>
      <c r="D130" s="206">
        <f>ST!B75</f>
        <v>4</v>
      </c>
      <c r="E130" s="98">
        <f>ST!F75</f>
        <v>20</v>
      </c>
      <c r="F130" s="99">
        <f>ST!G75</f>
        <v>0</v>
      </c>
      <c r="G130" s="99">
        <f>ST!H75</f>
        <v>0</v>
      </c>
      <c r="H130" s="99">
        <f>ST!I75</f>
        <v>0</v>
      </c>
      <c r="I130" s="99">
        <f>ST!J75</f>
        <v>0</v>
      </c>
      <c r="J130" s="99">
        <f>ST!K75</f>
        <v>0</v>
      </c>
      <c r="K130" s="99">
        <f>ST!L75</f>
        <v>0</v>
      </c>
      <c r="L130" s="100">
        <f>ST!M75</f>
        <v>0</v>
      </c>
      <c r="M130" s="76">
        <f t="shared" si="10"/>
        <v>20</v>
      </c>
      <c r="N130" s="77">
        <f>ST!Q75</f>
        <v>1</v>
      </c>
      <c r="O130" s="114"/>
      <c r="P130" s="423"/>
      <c r="Q130" s="429"/>
      <c r="R130" s="429"/>
    </row>
    <row r="131" spans="1:18" s="115" customFormat="1" x14ac:dyDescent="0.2">
      <c r="A131" s="111">
        <v>11</v>
      </c>
      <c r="B131" s="73" t="s">
        <v>184</v>
      </c>
      <c r="C131" s="205" t="str">
        <f>ST!C89</f>
        <v>Wybrane techniki masażu / Wybrane techniki masażu z elementami odnowy biologicznej / Selected massage techniques / Selected massage techniques with elements of biological regeneration (DW)</v>
      </c>
      <c r="D131" s="206">
        <f>ST!B89</f>
        <v>5</v>
      </c>
      <c r="E131" s="98">
        <f>ST!F89</f>
        <v>9</v>
      </c>
      <c r="F131" s="99">
        <f>ST!G89</f>
        <v>0</v>
      </c>
      <c r="G131" s="99">
        <f>ST!H89</f>
        <v>0</v>
      </c>
      <c r="H131" s="99">
        <f>ST!I89</f>
        <v>0</v>
      </c>
      <c r="I131" s="99">
        <f>ST!J89</f>
        <v>0</v>
      </c>
      <c r="J131" s="99">
        <f>ST!K89</f>
        <v>20</v>
      </c>
      <c r="K131" s="99">
        <f>ST!L89</f>
        <v>0</v>
      </c>
      <c r="L131" s="100">
        <f>ST!M89</f>
        <v>0</v>
      </c>
      <c r="M131" s="76">
        <f t="shared" si="10"/>
        <v>29</v>
      </c>
      <c r="N131" s="77">
        <f>ST!Q89</f>
        <v>2</v>
      </c>
      <c r="O131" s="114"/>
      <c r="P131" s="423"/>
      <c r="Q131" s="429"/>
      <c r="R131" s="429"/>
    </row>
    <row r="132" spans="1:18" s="115" customFormat="1" x14ac:dyDescent="0.2">
      <c r="A132" s="113">
        <v>12</v>
      </c>
      <c r="B132" s="73" t="s">
        <v>184</v>
      </c>
      <c r="C132" s="205" t="str">
        <f>ST!C58</f>
        <v>Zabawy motoryczne wspomagające rozwój psychoruchowy dziecka</v>
      </c>
      <c r="D132" s="206">
        <f>ST!B58</f>
        <v>3</v>
      </c>
      <c r="E132" s="98">
        <f>ST!F58</f>
        <v>10</v>
      </c>
      <c r="F132" s="99">
        <f>ST!G58</f>
        <v>0</v>
      </c>
      <c r="G132" s="99">
        <f>ST!H58</f>
        <v>0</v>
      </c>
      <c r="H132" s="99">
        <f>ST!I58</f>
        <v>0</v>
      </c>
      <c r="I132" s="99">
        <f>ST!J58</f>
        <v>0</v>
      </c>
      <c r="J132" s="99">
        <f>ST!K58</f>
        <v>20</v>
      </c>
      <c r="K132" s="99">
        <f>ST!L58</f>
        <v>0</v>
      </c>
      <c r="L132" s="100">
        <f>ST!M58</f>
        <v>0</v>
      </c>
      <c r="M132" s="76">
        <f t="shared" si="10"/>
        <v>30</v>
      </c>
      <c r="N132" s="77">
        <f>ST!Q58</f>
        <v>2</v>
      </c>
      <c r="O132" s="114"/>
      <c r="P132" s="423"/>
      <c r="Q132" s="429"/>
      <c r="R132" s="429"/>
    </row>
    <row r="133" spans="1:18" s="115" customFormat="1" x14ac:dyDescent="0.2">
      <c r="A133" s="111">
        <v>13</v>
      </c>
      <c r="B133" s="73" t="s">
        <v>184</v>
      </c>
      <c r="C133" s="205" t="str">
        <f>ST!C92</f>
        <v>Terapia zaburzeń głosu / Podstawy fizjoterapii logopedycznej (DW)</v>
      </c>
      <c r="D133" s="206">
        <f>ST!B92</f>
        <v>5</v>
      </c>
      <c r="E133" s="98">
        <f>ST!F92</f>
        <v>0</v>
      </c>
      <c r="F133" s="99">
        <f>ST!G92</f>
        <v>18</v>
      </c>
      <c r="G133" s="99">
        <f>ST!H92</f>
        <v>0</v>
      </c>
      <c r="H133" s="99">
        <f>ST!I92</f>
        <v>10</v>
      </c>
      <c r="I133" s="99">
        <f>ST!J92</f>
        <v>0</v>
      </c>
      <c r="J133" s="99">
        <f>ST!K92</f>
        <v>0</v>
      </c>
      <c r="K133" s="99">
        <f>ST!L92</f>
        <v>0</v>
      </c>
      <c r="L133" s="100">
        <f>ST!M92</f>
        <v>0</v>
      </c>
      <c r="M133" s="76">
        <f t="shared" si="10"/>
        <v>28</v>
      </c>
      <c r="N133" s="77">
        <f>ST!Q92</f>
        <v>2</v>
      </c>
      <c r="O133" s="114"/>
      <c r="P133" s="423"/>
      <c r="Q133" s="429"/>
      <c r="R133" s="429"/>
    </row>
    <row r="134" spans="1:18" s="115" customFormat="1" x14ac:dyDescent="0.2">
      <c r="A134" s="113">
        <v>14</v>
      </c>
      <c r="B134" s="73" t="s">
        <v>184</v>
      </c>
      <c r="C134" s="205" t="str">
        <f>ST!C120</f>
        <v>Elementy Tai Chi w psychoprofilaktyce fizjoterapeutycznej / Elements of Tai Chi in physiotherapeutic psychoprophylaxis (DW)</v>
      </c>
      <c r="D134" s="206">
        <f>ST!B120</f>
        <v>7</v>
      </c>
      <c r="E134" s="98">
        <f>ST!F120</f>
        <v>0</v>
      </c>
      <c r="F134" s="99">
        <f>ST!G120</f>
        <v>16</v>
      </c>
      <c r="G134" s="99">
        <f>ST!H120</f>
        <v>0</v>
      </c>
      <c r="H134" s="99">
        <f>ST!I120</f>
        <v>8</v>
      </c>
      <c r="I134" s="99">
        <f>ST!J120</f>
        <v>0</v>
      </c>
      <c r="J134" s="99">
        <f>ST!K120</f>
        <v>0</v>
      </c>
      <c r="K134" s="99">
        <f>ST!L120</f>
        <v>0</v>
      </c>
      <c r="L134" s="100">
        <f>ST!M120</f>
        <v>0</v>
      </c>
      <c r="M134" s="76">
        <f t="shared" si="10"/>
        <v>24</v>
      </c>
      <c r="N134" s="77">
        <f>ST!Q120</f>
        <v>2</v>
      </c>
      <c r="O134" s="114"/>
      <c r="P134" s="423"/>
      <c r="Q134" s="429"/>
      <c r="R134" s="429"/>
    </row>
    <row r="135" spans="1:18" s="115" customFormat="1" x14ac:dyDescent="0.2">
      <c r="A135" s="111">
        <v>15</v>
      </c>
      <c r="B135" s="73" t="s">
        <v>184</v>
      </c>
      <c r="C135" s="205" t="str">
        <f>ST!C142</f>
        <v>Pierwszy krok na rynku pracy</v>
      </c>
      <c r="D135" s="206">
        <f>ST!B142</f>
        <v>9</v>
      </c>
      <c r="E135" s="98">
        <f>ST!F142</f>
        <v>0</v>
      </c>
      <c r="F135" s="99">
        <f>ST!G142</f>
        <v>0</v>
      </c>
      <c r="G135" s="99">
        <f>ST!H142</f>
        <v>0</v>
      </c>
      <c r="H135" s="99">
        <f>ST!I142</f>
        <v>20</v>
      </c>
      <c r="I135" s="99">
        <f>ST!J142</f>
        <v>0</v>
      </c>
      <c r="J135" s="99">
        <f>ST!K142</f>
        <v>0</v>
      </c>
      <c r="K135" s="99">
        <f>ST!L142</f>
        <v>0</v>
      </c>
      <c r="L135" s="100">
        <f>ST!M142</f>
        <v>0</v>
      </c>
      <c r="M135" s="76">
        <f t="shared" si="10"/>
        <v>20</v>
      </c>
      <c r="N135" s="77">
        <f>ST!Q142</f>
        <v>1</v>
      </c>
      <c r="O135" s="114"/>
      <c r="P135" s="423"/>
      <c r="Q135" s="429"/>
      <c r="R135" s="429"/>
    </row>
    <row r="136" spans="1:18" s="115" customFormat="1" x14ac:dyDescent="0.2">
      <c r="A136" s="113">
        <v>16</v>
      </c>
      <c r="B136" s="73" t="s">
        <v>184</v>
      </c>
      <c r="C136" s="205" t="str">
        <f>ST!C144</f>
        <v>Rehabilitacja pulmonologiczna i klimatoterapia w podziemnych komorach solnych</v>
      </c>
      <c r="D136" s="206">
        <f>ST!B144</f>
        <v>9</v>
      </c>
      <c r="E136" s="98">
        <f>ST!F144</f>
        <v>20</v>
      </c>
      <c r="F136" s="99">
        <f>ST!G144</f>
        <v>0</v>
      </c>
      <c r="G136" s="99">
        <f>ST!H144</f>
        <v>0</v>
      </c>
      <c r="H136" s="99">
        <f>ST!I144</f>
        <v>0</v>
      </c>
      <c r="I136" s="99">
        <f>ST!J144</f>
        <v>0</v>
      </c>
      <c r="J136" s="99">
        <f>ST!K144</f>
        <v>0</v>
      </c>
      <c r="K136" s="99">
        <f>ST!L144</f>
        <v>0</v>
      </c>
      <c r="L136" s="100">
        <f>ST!M144</f>
        <v>0</v>
      </c>
      <c r="M136" s="76">
        <f t="shared" si="10"/>
        <v>20</v>
      </c>
      <c r="N136" s="77">
        <f>ST!Q144</f>
        <v>1</v>
      </c>
      <c r="O136" s="114"/>
      <c r="P136" s="423"/>
      <c r="Q136" s="429"/>
      <c r="R136" s="429"/>
    </row>
    <row r="137" spans="1:18" s="115" customFormat="1" x14ac:dyDescent="0.2">
      <c r="A137" s="111">
        <v>17</v>
      </c>
      <c r="B137" s="73" t="s">
        <v>184</v>
      </c>
      <c r="C137" s="205" t="str">
        <f>ST!C145</f>
        <v>Diagnostyka obrazowa uszkodzeń narządu ruchu / Imaging diagnostics of musculoskeletal injuries (DW)</v>
      </c>
      <c r="D137" s="206">
        <f>ST!B145</f>
        <v>9</v>
      </c>
      <c r="E137" s="98">
        <f>ST!F145</f>
        <v>5</v>
      </c>
      <c r="F137" s="99">
        <f>ST!G145</f>
        <v>12</v>
      </c>
      <c r="G137" s="99">
        <f>ST!H145</f>
        <v>0</v>
      </c>
      <c r="H137" s="99">
        <f>ST!I145</f>
        <v>0</v>
      </c>
      <c r="I137" s="99">
        <f>ST!J145</f>
        <v>0</v>
      </c>
      <c r="J137" s="99">
        <f>ST!K145</f>
        <v>0</v>
      </c>
      <c r="K137" s="99">
        <f>ST!L145</f>
        <v>0</v>
      </c>
      <c r="L137" s="100">
        <f>ST!M145</f>
        <v>0</v>
      </c>
      <c r="M137" s="76">
        <f t="shared" si="10"/>
        <v>17</v>
      </c>
      <c r="N137" s="77">
        <f>ST!Q145</f>
        <v>1</v>
      </c>
      <c r="O137" s="114"/>
      <c r="P137" s="423"/>
      <c r="Q137" s="429"/>
      <c r="R137" s="429"/>
    </row>
    <row r="138" spans="1:18" s="115" customFormat="1" x14ac:dyDescent="0.2">
      <c r="A138" s="113">
        <v>18</v>
      </c>
      <c r="B138" s="73" t="s">
        <v>184</v>
      </c>
      <c r="C138" s="205" t="str">
        <f>ST!C146</f>
        <v>Fizjoterapia w zaburzeniach uro-ginekologicznych / Physiotherapy in uro-gynecological disorders (DW)</v>
      </c>
      <c r="D138" s="206">
        <f>ST!B146</f>
        <v>9</v>
      </c>
      <c r="E138" s="98">
        <f>ST!F146</f>
        <v>10</v>
      </c>
      <c r="F138" s="99">
        <f>ST!G146</f>
        <v>0</v>
      </c>
      <c r="G138" s="99">
        <f>ST!H146</f>
        <v>0</v>
      </c>
      <c r="H138" s="99">
        <f>ST!I146</f>
        <v>0</v>
      </c>
      <c r="I138" s="99">
        <f>ST!J146</f>
        <v>0</v>
      </c>
      <c r="J138" s="99">
        <f>ST!K146</f>
        <v>15</v>
      </c>
      <c r="K138" s="99">
        <f>ST!L146</f>
        <v>0</v>
      </c>
      <c r="L138" s="100">
        <f>ST!M146</f>
        <v>0</v>
      </c>
      <c r="M138" s="76">
        <f t="shared" si="10"/>
        <v>25</v>
      </c>
      <c r="N138" s="77">
        <f>ST!Q146</f>
        <v>1</v>
      </c>
      <c r="O138" s="114"/>
      <c r="P138" s="423"/>
      <c r="Q138" s="429"/>
      <c r="R138" s="429"/>
    </row>
    <row r="139" spans="1:18" s="115" customFormat="1" x14ac:dyDescent="0.2">
      <c r="A139" s="111">
        <v>19</v>
      </c>
      <c r="B139" s="73" t="s">
        <v>184</v>
      </c>
      <c r="C139" s="205" t="str">
        <f>ST!C149</f>
        <v>Masaż limfatyczny / Masaż sportowy / Lymphatic massage / Sports massage (DW)</v>
      </c>
      <c r="D139" s="206">
        <f>ST!B149</f>
        <v>9</v>
      </c>
      <c r="E139" s="98">
        <f>ST!F149</f>
        <v>7</v>
      </c>
      <c r="F139" s="99">
        <f>ST!G149</f>
        <v>0</v>
      </c>
      <c r="G139" s="99">
        <f>ST!H149</f>
        <v>0</v>
      </c>
      <c r="H139" s="99">
        <f>ST!I149</f>
        <v>0</v>
      </c>
      <c r="I139" s="99">
        <f>ST!J149</f>
        <v>0</v>
      </c>
      <c r="J139" s="99">
        <f>ST!K149</f>
        <v>10</v>
      </c>
      <c r="K139" s="99">
        <f>ST!L149</f>
        <v>0</v>
      </c>
      <c r="L139" s="100">
        <f>ST!M149</f>
        <v>0</v>
      </c>
      <c r="M139" s="76">
        <f t="shared" si="10"/>
        <v>17</v>
      </c>
      <c r="N139" s="77">
        <f>ST!Q149</f>
        <v>1</v>
      </c>
      <c r="O139" s="114"/>
      <c r="P139" s="423"/>
      <c r="Q139" s="429"/>
      <c r="R139" s="429"/>
    </row>
    <row r="140" spans="1:18" s="115" customFormat="1" ht="16" thickBot="1" x14ac:dyDescent="0.25">
      <c r="A140" s="111">
        <v>21</v>
      </c>
      <c r="B140" s="73" t="s">
        <v>184</v>
      </c>
      <c r="C140" s="205" t="str">
        <f>ST!C150</f>
        <v>Diagnostyka i terapia kręgosłupa i barku w modelu holistycznym</v>
      </c>
      <c r="D140" s="206">
        <f>ST!B150</f>
        <v>9</v>
      </c>
      <c r="E140" s="98">
        <f>ST!F150</f>
        <v>0</v>
      </c>
      <c r="F140" s="99">
        <f>ST!G150</f>
        <v>0</v>
      </c>
      <c r="G140" s="99">
        <f>ST!H150</f>
        <v>0</v>
      </c>
      <c r="H140" s="99">
        <f>ST!I150</f>
        <v>18</v>
      </c>
      <c r="I140" s="99">
        <f>ST!J150</f>
        <v>0</v>
      </c>
      <c r="J140" s="99">
        <f>ST!K150</f>
        <v>25</v>
      </c>
      <c r="K140" s="99">
        <f>ST!L150</f>
        <v>0</v>
      </c>
      <c r="L140" s="100">
        <f>ST!M150</f>
        <v>0</v>
      </c>
      <c r="M140" s="76">
        <f t="shared" si="10"/>
        <v>43</v>
      </c>
      <c r="N140" s="77">
        <f>ST!Q150</f>
        <v>2</v>
      </c>
      <c r="O140" s="114"/>
      <c r="P140" s="423"/>
      <c r="Q140" s="429"/>
      <c r="R140" s="429"/>
    </row>
    <row r="141" spans="1:18" ht="16" thickBot="1" x14ac:dyDescent="0.25">
      <c r="A141" s="585" t="s">
        <v>172</v>
      </c>
      <c r="B141" s="586"/>
      <c r="C141" s="586"/>
      <c r="D141" s="587"/>
      <c r="E141" s="101">
        <f t="shared" ref="E141:L141" si="11">SUM(E124:E140)</f>
        <v>106</v>
      </c>
      <c r="F141" s="102">
        <f t="shared" si="11"/>
        <v>120</v>
      </c>
      <c r="G141" s="102">
        <f t="shared" si="11"/>
        <v>0</v>
      </c>
      <c r="H141" s="102">
        <f t="shared" si="11"/>
        <v>66</v>
      </c>
      <c r="I141" s="102">
        <f t="shared" si="11"/>
        <v>0</v>
      </c>
      <c r="J141" s="102">
        <f t="shared" si="11"/>
        <v>144</v>
      </c>
      <c r="K141" s="102">
        <f t="shared" si="11"/>
        <v>0</v>
      </c>
      <c r="L141" s="102">
        <f t="shared" si="11"/>
        <v>0</v>
      </c>
      <c r="M141" s="81">
        <f>SUM(M121:M140)</f>
        <v>500</v>
      </c>
      <c r="N141" s="83">
        <f>SUM(N121:N140)</f>
        <v>30</v>
      </c>
      <c r="O141" s="84">
        <v>500</v>
      </c>
      <c r="P141" s="422">
        <v>30</v>
      </c>
    </row>
    <row r="142" spans="1:18" x14ac:dyDescent="0.2">
      <c r="A142" s="85"/>
      <c r="B142" s="85"/>
      <c r="C142" s="88"/>
      <c r="D142" s="85"/>
      <c r="E142" s="104"/>
      <c r="F142" s="104"/>
      <c r="G142" s="104"/>
      <c r="H142" s="104"/>
      <c r="I142" s="104"/>
      <c r="J142" s="104"/>
      <c r="K142" s="104"/>
      <c r="L142" s="104"/>
      <c r="M142" s="593" t="s">
        <v>166</v>
      </c>
      <c r="N142" s="594"/>
      <c r="O142" s="595" t="s">
        <v>166</v>
      </c>
      <c r="P142" s="596"/>
    </row>
    <row r="143" spans="1:18" ht="16" thickBot="1" x14ac:dyDescent="0.25">
      <c r="A143" s="85"/>
      <c r="B143" s="85"/>
      <c r="C143" s="88"/>
      <c r="D143" s="85"/>
      <c r="E143" s="104"/>
      <c r="F143" s="104"/>
      <c r="G143" s="104"/>
      <c r="H143" s="104"/>
      <c r="I143" s="104"/>
      <c r="J143" s="104"/>
      <c r="K143" s="104"/>
      <c r="L143" s="104"/>
      <c r="M143" s="89">
        <f>SUM(M119,M104,M65,M39,M18,M141,M110)</f>
        <v>5375</v>
      </c>
      <c r="N143" s="90">
        <f>SUM(N119,N104,N65,N39,N18,N141,N110)</f>
        <v>300</v>
      </c>
      <c r="O143" s="91">
        <f>SUM(O119,O104,O65,O39,O18,O141,O110)</f>
        <v>5290</v>
      </c>
      <c r="P143" s="427">
        <f>SUM(P119,P104,P65,P39,P18,P141,P110)</f>
        <v>300</v>
      </c>
    </row>
    <row r="145" spans="3:3" x14ac:dyDescent="0.2">
      <c r="C145" s="92"/>
    </row>
  </sheetData>
  <mergeCells count="24">
    <mergeCell ref="A66:N66"/>
    <mergeCell ref="A65:D65"/>
    <mergeCell ref="A40:N40"/>
    <mergeCell ref="A104:D104"/>
    <mergeCell ref="A105:N105"/>
    <mergeCell ref="A119:D119"/>
    <mergeCell ref="M142:N142"/>
    <mergeCell ref="O142:P142"/>
    <mergeCell ref="A111:N111"/>
    <mergeCell ref="A110:D110"/>
    <mergeCell ref="A120:N120"/>
    <mergeCell ref="A141:D141"/>
    <mergeCell ref="A39:D39"/>
    <mergeCell ref="A1:A2"/>
    <mergeCell ref="B1:B2"/>
    <mergeCell ref="C1:C2"/>
    <mergeCell ref="D1:D2"/>
    <mergeCell ref="Q1:R1"/>
    <mergeCell ref="O1:P1"/>
    <mergeCell ref="A3:N3"/>
    <mergeCell ref="A18:D18"/>
    <mergeCell ref="A19:N19"/>
    <mergeCell ref="E1:M1"/>
    <mergeCell ref="N1:N2"/>
  </mergeCells>
  <conditionalFormatting sqref="M18">
    <cfRule type="cellIs" dxfId="14" priority="33" operator="lessThan">
      <formula>$O18</formula>
    </cfRule>
  </conditionalFormatting>
  <conditionalFormatting sqref="M39">
    <cfRule type="cellIs" dxfId="13" priority="32" operator="lessThan">
      <formula>$O39</formula>
    </cfRule>
  </conditionalFormatting>
  <conditionalFormatting sqref="M65">
    <cfRule type="cellIs" dxfId="12" priority="25" operator="lessThan">
      <formula>$O65</formula>
    </cfRule>
  </conditionalFormatting>
  <conditionalFormatting sqref="M104">
    <cfRule type="cellIs" dxfId="11" priority="29" operator="lessThan">
      <formula>$O104</formula>
    </cfRule>
  </conditionalFormatting>
  <conditionalFormatting sqref="M110">
    <cfRule type="cellIs" dxfId="10" priority="3" operator="lessThan">
      <formula>$O110</formula>
    </cfRule>
  </conditionalFormatting>
  <conditionalFormatting sqref="M119">
    <cfRule type="cellIs" dxfId="9" priority="27" operator="lessThan">
      <formula>$O119</formula>
    </cfRule>
  </conditionalFormatting>
  <conditionalFormatting sqref="M141">
    <cfRule type="cellIs" dxfId="8" priority="1" operator="lessThan">
      <formula>$O141</formula>
    </cfRule>
  </conditionalFormatting>
  <conditionalFormatting sqref="N18">
    <cfRule type="cellIs" dxfId="7" priority="36" operator="lessThan">
      <formula>$P18</formula>
    </cfRule>
  </conditionalFormatting>
  <conditionalFormatting sqref="N39">
    <cfRule type="cellIs" dxfId="6" priority="35" operator="lessThan">
      <formula>$P39</formula>
    </cfRule>
  </conditionalFormatting>
  <conditionalFormatting sqref="N65">
    <cfRule type="cellIs" dxfId="5" priority="26" operator="lessThan">
      <formula>$P65</formula>
    </cfRule>
  </conditionalFormatting>
  <conditionalFormatting sqref="N104">
    <cfRule type="cellIs" dxfId="4" priority="30" operator="lessThan">
      <formula>$P104</formula>
    </cfRule>
  </conditionalFormatting>
  <conditionalFormatting sqref="N110">
    <cfRule type="cellIs" dxfId="3" priority="4" operator="lessThan">
      <formula>$P110</formula>
    </cfRule>
  </conditionalFormatting>
  <conditionalFormatting sqref="N119">
    <cfRule type="cellIs" dxfId="2" priority="28" operator="lessThan">
      <formula>$P119</formula>
    </cfRule>
  </conditionalFormatting>
  <conditionalFormatting sqref="N141">
    <cfRule type="cellIs" dxfId="1" priority="2" operator="lessThan">
      <formula>$P141</formula>
    </cfRule>
  </conditionalFormatting>
  <conditionalFormatting sqref="O112:P118">
    <cfRule type="cellIs" dxfId="0" priority="7" operator="notEqual">
      <formula>#REF!</formula>
    </cfRule>
  </conditionalFormatting>
  <pageMargins left="0.7" right="0.7" top="0.75" bottom="0.75" header="0.3" footer="0.3"/>
  <pageSetup paperSize="9" scale="43" orientation="portrait" r:id="rId1"/>
  <colBreaks count="1" manualBreakCount="1">
    <brk id="1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190CFE1B90C204CADB6A09DBC2A935B" ma:contentTypeVersion="3" ma:contentTypeDescription="Utwórz nowy dokument." ma:contentTypeScope="" ma:versionID="a154aec1ec5a423897a9e9a2baa48a93">
  <xsd:schema xmlns:xsd="http://www.w3.org/2001/XMLSchema" xmlns:xs="http://www.w3.org/2001/XMLSchema" xmlns:p="http://schemas.microsoft.com/office/2006/metadata/properties" xmlns:ns2="e08690b6-44d5-498a-b3a5-52f15f2e5b8c" targetNamespace="http://schemas.microsoft.com/office/2006/metadata/properties" ma:root="true" ma:fieldsID="fd53b64518e4a9c97c4fd842386198fa" ns2:_="">
    <xsd:import namespace="e08690b6-44d5-498a-b3a5-52f15f2e5b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690b6-44d5-498a-b3a5-52f15f2e5b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144EAC-15BF-42E9-9A96-48E6556C5F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8690b6-44d5-498a-b3a5-52f15f2e5b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9BD36F-2BB1-4440-B413-07FC2C6EAC3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EFB98C8-1AD3-43B4-B932-BE3ABB81E4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ST</vt:lpstr>
      <vt:lpstr>NST</vt:lpstr>
      <vt:lpstr>CSV 🔒</vt:lpstr>
      <vt:lpstr>Grupy zajęć</vt:lpstr>
      <vt:lpstr>'Grupy zajęć'!Obszar_wydruku</vt:lpstr>
      <vt:lpstr>NST!Obszar_wydruku</vt:lpstr>
      <vt:lpstr>ST!Obszar_wydruku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Łukasz Świetnicki</dc:creator>
  <cp:keywords/>
  <dc:description/>
  <cp:lastModifiedBy>Joanna Golec</cp:lastModifiedBy>
  <cp:revision/>
  <dcterms:created xsi:type="dcterms:W3CDTF">2015-06-05T18:19:34Z</dcterms:created>
  <dcterms:modified xsi:type="dcterms:W3CDTF">2025-11-22T18:08:50Z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0x010100A190CFE1B90C204CADB6A09DBC2A935B</vt:lpwstr>
  </property>
  <property fmtid="{D5CDD505-2E9C-101B-9397-08002B2CF9AE}" pid="3" name="MediaServiceImageTags">
    <vt:lpwstr/>
  </property>
</Properties>
</file>